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9" i="1"/>
  <c r="L129"/>
  <c r="K129"/>
  <c r="I213" i="2"/>
  <c r="K213"/>
  <c r="L213"/>
  <c r="I214"/>
  <c r="K214"/>
  <c r="L214"/>
  <c r="I215"/>
  <c r="K215"/>
  <c r="L215"/>
  <c r="G135" i="1" l="1"/>
  <c r="H135"/>
  <c r="I135"/>
  <c r="J135"/>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5" i="1"/>
  <c r="K135"/>
  <c r="M135"/>
  <c r="A89" i="2"/>
  <c r="B84" i="1" s="1"/>
  <c r="A87" i="2"/>
  <c r="B79" i="1" s="1"/>
  <c r="A90" i="2"/>
  <c r="B86" i="1" s="1"/>
  <c r="A88" i="2"/>
  <c r="B82"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8"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71"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4" i="1" s="1"/>
  <c r="A81" i="2"/>
  <c r="B64" i="1" s="1"/>
  <c r="A77" i="2"/>
  <c r="B51" i="1" s="1"/>
  <c r="A74" i="2"/>
  <c r="A70"/>
  <c r="A66"/>
  <c r="A62"/>
  <c r="A57"/>
  <c r="A50"/>
  <c r="B7" i="8" s="1"/>
  <c r="A46" i="2"/>
  <c r="A42"/>
  <c r="A36"/>
  <c r="A32"/>
  <c r="A28"/>
  <c r="A24"/>
  <c r="A20"/>
  <c r="A16"/>
  <c r="A12"/>
  <c r="A8"/>
  <c r="G2" i="3"/>
  <c r="E2" i="1"/>
  <c r="J2" i="4"/>
  <c r="B76" i="1" l="1"/>
  <c r="B126"/>
  <c r="B117"/>
  <c r="B112"/>
  <c r="B40"/>
  <c r="B105"/>
  <c r="B89"/>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Y143" i="8" l="1"/>
  <c r="S135"/>
  <c r="S134"/>
  <c r="K126"/>
  <c r="Q126"/>
  <c r="L126"/>
  <c r="P126"/>
  <c r="T108"/>
  <c r="R136"/>
  <c r="H126"/>
  <c r="T105"/>
  <c r="M95"/>
  <c r="G126"/>
  <c r="T95"/>
  <c r="N126"/>
  <c r="M108"/>
  <c r="M121"/>
  <c r="M105"/>
  <c r="I126"/>
  <c r="O126"/>
  <c r="M112"/>
  <c r="I136"/>
  <c r="S133"/>
  <c r="W133" s="1"/>
  <c r="U143" s="1"/>
  <c r="V143" s="1"/>
  <c r="J126"/>
  <c r="S126"/>
  <c r="T121"/>
  <c r="R126"/>
  <c r="T112"/>
  <c r="S135" i="4"/>
  <c r="R136"/>
  <c r="M105"/>
  <c r="M108"/>
  <c r="S134"/>
  <c r="S133"/>
  <c r="W133" s="1"/>
  <c r="U143" s="1"/>
  <c r="V143" s="1"/>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21" s="1"/>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F111"/>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4" i="1"/>
  <c r="B107"/>
  <c r="B108"/>
  <c r="B109"/>
  <c r="B110"/>
  <c r="B111"/>
  <c r="B114"/>
  <c r="B116"/>
  <c r="B119"/>
  <c r="B120"/>
  <c r="B121"/>
  <c r="B122"/>
  <c r="B123"/>
  <c r="B124"/>
  <c r="B125"/>
  <c r="B23" i="3"/>
  <c r="C138" i="1"/>
  <c r="B137"/>
  <c r="B135"/>
  <c r="B133"/>
  <c r="B132"/>
  <c r="B131"/>
  <c r="B130"/>
  <c r="B91"/>
  <c r="B92"/>
  <c r="B93"/>
  <c r="B94"/>
  <c r="B95"/>
  <c r="B96"/>
  <c r="B97"/>
  <c r="B98"/>
  <c r="B99"/>
  <c r="B100"/>
  <c r="B101"/>
  <c r="B102"/>
  <c r="B103"/>
  <c r="B115"/>
  <c r="B128"/>
  <c r="B129"/>
  <c r="R143" i="4" l="1"/>
  <c r="I143"/>
  <c r="R79"/>
  <c r="I79"/>
  <c r="B140"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<sst xmlns="http://schemas.openxmlformats.org/spreadsheetml/2006/main" count="2077" uniqueCount="1749">
  <si>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</si>
  <si>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</si>
  <si>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</si>
  <si>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</si>
  <si>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</si>
  <si>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</si>
  <si>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</si>
  <si>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</si>
  <si>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</si>
  <si>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</si>
  <si>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</si>
  <si>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</si>
  <si>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</si>
  <si>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</si>
  <si>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</si>
  <si>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</si>
  <si>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</si>
  <si>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</si>
  <si>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</si>
  <si>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</si>
  <si>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</si>
  <si>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</si>
  <si>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</si>
  <si>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</si>
  <si>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</si>
  <si>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</si>
  <si>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</si>
  <si>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</si>
  <si>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</si>
  <si>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</si>
  <si>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</si>
  <si>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</si>
  <si>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</si>
  <si>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</si>
  <si>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</si>
  <si>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</si>
  <si>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</si>
  <si>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</si>
  <si>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</si>
  <si>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</si>
  <si>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</si>
  <si>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</si>
  <si>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</si>
  <si>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</si>
  <si>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</si>
  <si>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</si>
  <si>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</si>
  <si>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</si>
  <si>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</si>
  <si>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</si>
  <si>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</si>
  <si>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</si>
  <si>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</si>
  <si>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</si>
  <si>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</si>
  <si>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</si>
  <si>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</si>
  <si>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</si>
  <si>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</si>
  <si>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</si>
  <si>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</si>
  <si>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</si>
  <si>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</si>
  <si>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</si>
  <si>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</si>
  <si>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</si>
  <si>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</si>
  <si>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</si>
  <si>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</si>
  <si>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</si>
  <si>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</si>
  <si>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</si>
  <si>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</si>
  <si>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</si>
  <si>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</si>
  <si>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</si>
  <si>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</si>
  <si>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</si>
  <si>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</si>
  <si>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</si>
  <si>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</si>
  <si>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</si>
  <si>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</si>
  <si>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</si>
  <si>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</si>
  <si>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</si>
  <si>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</si>
  <si>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</si>
  <si>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</si>
  <si>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</si>
  <si>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</si>
  <si>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</si>
  <si>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</si>
  <si>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</si>
  <si>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</si>
  <si>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</si>
  <si>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</si>
  <si>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</si>
  <si>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</si>
  <si>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</si>
  <si>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</si>
  <si>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</si>
  <si>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</si>
  <si>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</si>
  <si>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</si>
  <si>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</si>
  <si>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</si>
  <si>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</si>
  <si>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</si>
  <si>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</si>
  <si>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</si>
  <si>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</si>
  <si>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</si>
  <si>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</si>
  <si>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</si>
  <si>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</si>
  <si>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</si>
  <si>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</si>
  <si>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</si>
  <si>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</si>
  <si>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</si>
  <si>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</si>
  <si>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</si>
  <si>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</si>
  <si>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</si>
  <si>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</si>
  <si>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</si>
  <si>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</si>
  <si>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</si>
  <si>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</si>
  <si>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</si>
  <si>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</si>
  <si>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</si>
  <si>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</si>
  <si>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</si>
  <si>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</si>
  <si>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</si>
  <si>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</si>
  <si>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</si>
  <si>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</si>
  <si>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</si>
  <si>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</si>
  <si>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</si>
  <si>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</si>
  <si>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</si>
  <si>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</si>
  <si>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</si>
  <si>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</si>
  <si>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</si>
  <si>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</si>
  <si>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</si>
  <si>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</si>
  <si>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</si>
  <si>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</si>
  <si>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</si>
  <si>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</si>
  <si>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</si>
  <si>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</si>
  <si>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</si>
  <si>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</si>
  <si>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</si>
  <si>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</si>
  <si>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</si>
  <si>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</si>
  <si>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</si>
  <si>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</si>
  <si>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</si>
  <si>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</si>
  <si>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</si>
  <si>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</si>
  <si>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</si>
  <si>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</si>
  <si>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</si>
  <si>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</si>
  <si>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</si>
  <si>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</si>
  <si>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</si>
  <si>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</si>
  <si>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</si>
  <si>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</si>
  <si>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</si>
  <si>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</si>
  <si>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</si>
  <si>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</si>
  <si>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</si>
  <si>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</si>
  <si>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</si>
  <si>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</si>
  <si>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</si>
  <si>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</si>
  <si>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</si>
  <si>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</si>
  <si>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</si>
  <si>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</si>
  <si>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</si>
  <si>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</si>
  <si>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</si>
  <si>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</si>
  <si>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</si>
  <si>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</si>
  <si>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</si>
  <si>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</si>
  <si>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</si>
  <si>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</si>
  <si>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</si>
  <si>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</si>
  <si>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</si>
  <si>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</si>
  <si>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</si>
  <si>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</si>
  <si>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</si>
  <si>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</si>
  <si>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</si>
  <si>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</si>
  <si>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</si>
  <si>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</si>
  <si>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</si>
  <si>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</si>
  <si>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</si>
  <si>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</si>
  <si>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</si>
  <si>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</si>
  <si>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</si>
  <si>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</si>
  <si>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</si>
  <si>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</si>
  <si>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</si>
  <si>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</si>
  <si>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</si>
  <si>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</si>
  <si>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</si>
  <si>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</si>
  <si>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</si>
  <si>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</si>
  <si>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</si>
  <si>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</si>
  <si>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</si>
  <si>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</si>
  <si>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</si>
  <si>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</si>
  <si>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</si>
  <si>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</si>
  <si>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</si>
  <si>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</si>
  <si>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</si>
  <si>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</si>
  <si>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</si>
  <si>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</si>
  <si>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</si>
  <si>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</si>
  <si>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</si>
  <si>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</si>
  <si>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</si>
  <si>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</si>
  <si>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</si>
  <si>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</si>
  <si>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</si>
  <si>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</si>
  <si>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</si>
  <si>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</si>
  <si>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</si>
  <si>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</si>
  <si>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</si>
  <si>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</si>
  <si>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</si>
  <si>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</si>
  <si>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</si>
  <si>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</si>
  <si>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</si>
  <si>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</si>
  <si>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</si>
  <si>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</si>
  <si>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</si>
  <si>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</si>
  <si>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</si>
  <si>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</si>
  <si>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</si>
  <si>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</si>
  <si>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</si>
  <si>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</si>
  <si>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</si>
  <si>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</si>
  <si>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</si>
  <si>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</si>
  <si>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</si>
  <si>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</si>
  <si>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</si>
  <si>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</si>
  <si>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</si>
  <si>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</si>
  <si>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</si>
  <si>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</si>
  <si>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</si>
  <si>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</si>
  <si>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</si>
  <si>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</si>
  <si>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</si>
  <si>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</si>
  <si>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</si>
  <si>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</si>
  <si>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</si>
  <si>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</si>
  <si>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</si>
  <si>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</si>
  <si>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</si>
  <si>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</si>
  <si>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</si>
  <si>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</si>
  <si>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</si>
  <si>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</si>
  <si>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</si>
  <si>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</si>
  <si>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</si>
  <si>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</si>
  <si>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</si>
  <si>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</si>
  <si>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</si>
  <si>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</si>
  <si>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</si>
  <si>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</si>
  <si>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</si>
  <si>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</si>
  <si>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</si>
  <si>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</si>
  <si>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</si>
  <si>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</si>
  <si>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</si>
  <si>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</si>
  <si>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</si>
  <si>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</si>
  <si>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</si>
  <si>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</si>
  <si>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</si>
  <si>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</si>
  <si>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</si>
  <si>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</si>
  <si>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</si>
  <si>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</si>
  <si>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</si>
  <si>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</si>
  <si>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</si>
  <si>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</si>
  <si>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</si>
  <si>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</si>
  <si>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</si>
  <si>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</si>
  <si>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</si>
  <si>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</si>
  <si>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</si>
  <si>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</si>
  <si>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</si>
  <si>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</si>
  <si>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</si>
  <si>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</si>
  <si>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</si>
  <si>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</si>
  <si>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</si>
  <si>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</si>
  <si>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</si>
  <si>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</si>
  <si>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</si>
  <si>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</si>
  <si>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</si>
  <si>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</si>
  <si>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</si>
  <si>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</si>
  <si>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</si>
  <si>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</si>
  <si>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</si>
  <si>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</si>
  <si>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</si>
  <si>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</si>
  <si>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</si>
  <si>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</si>
  <si>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</si>
  <si>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</si>
  <si>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</si>
  <si>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</si>
  <si>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</si>
  <si>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</si>
  <si>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</si>
  <si>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</si>
  <si>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</si>
  <si>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</si>
  <si>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</si>
  <si>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</si>
  <si>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</si>
  <si>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</si>
  <si>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</si>
  <si>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</si>
  <si>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</si>
  <si>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</si>
  <si>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</si>
  <si>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</si>
  <si>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</si>
  <si>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</si>
  <si>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</si>
  <si>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</si>
  <si>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</si>
  <si>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</si>
  <si>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</si>
  <si>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</si>
  <si>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</si>
  <si>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</si>
  <si>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</si>
  <si>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</si>
  <si>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</si>
  <si>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</si>
  <si>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</si>
  <si>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</si>
  <si>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</si>
  <si>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</si>
  <si>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</si>
  <si>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</si>
  <si>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</si>
  <si>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</si>
  <si>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</si>
  <si>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</si>
  <si>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</si>
  <si>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</si>
  <si>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</si>
  <si>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</si>
  <si>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</si>
  <si>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</si>
  <si>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</si>
  <si>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</si>
  <si>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</si>
  <si>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</si>
  <si>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</si>
  <si>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</si>
  <si>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</si>
  <si>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</si>
  <si>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</si>
  <si>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</si>
  <si>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</si>
  <si>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</si>
  <si>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</si>
  <si>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</si>
  <si>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</si>
  <si>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</si>
  <si>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</si>
  <si>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</si>
  <si>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</si>
  <si>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</si>
  <si>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</si>
  <si>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</si>
  <si>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</si>
  <si>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</si>
  <si>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</si>
  <si>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</si>
  <si>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</si>
  <si>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</si>
  <si>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</si>
  <si>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</si>
  <si>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</si>
  <si>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</si>
  <si>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</si>
  <si>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</si>
  <si>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</si>
  <si>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</si>
  <si>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</si>
  <si>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</si>
  <si>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</si>
  <si>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</si>
  <si>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</si>
  <si>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</si>
  <si>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</si>
  <si>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</si>
  <si>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</si>
  <si>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</si>
  <si>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</si>
  <si>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</si>
  <si>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</si>
  <si>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</si>
  <si>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</si>
  <si>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</si>
  <si>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</si>
  <si>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</si>
  <si>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</si>
  <si>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</si>
  <si>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</si>
  <si>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</si>
  <si>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</si>
  <si>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</si>
  <si>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</si>
  <si>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</si>
  <si>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</si>
  <si>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</si>
  <si>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</si>
  <si>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</si>
  <si>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</si>
  <si>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</si>
  <si>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</si>
  <si>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</si>
  <si>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</si>
  <si>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</si>
  <si>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</si>
  <si>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</si>
  <si>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</si>
  <si>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</si>
  <si>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</si>
  <si>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</si>
  <si>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</si>
  <si>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</si>
  <si>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</si>
  <si>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</si>
  <si>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</si>
  <si>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</si>
  <si>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</si>
  <si>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</si>
  <si>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</si>
  <si>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</si>
  <si>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</si>
  <si>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</si>
  <si>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</si>
  <si>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</si>
  <si>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</si>
  <si>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</si>
  <si>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</si>
  <si>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</si>
  <si>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</si>
  <si>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</si>
  <si>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</si>
  <si>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</si>
  <si>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</si>
  <si>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</si>
  <si>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</si>
  <si>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</si>
  <si>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</si>
  <si>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</si>
  <si>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</si>
  <si>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</si>
  <si>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</si>
  <si>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</si>
  <si>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</si>
  <si>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</si>
  <si>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</si>
  <si>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</si>
  <si>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</si>
  <si>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</si>
  <si>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</si>
  <si>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</si>
  <si>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</si>
  <si>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</si>
  <si>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</si>
  <si>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</si>
  <si>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</si>
  <si>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</si>
  <si>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</si>
  <si>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</si>
  <si>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</si>
  <si>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</si>
  <si>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</si>
  <si>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</si>
  <si>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</si>
  <si>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</si>
  <si>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</si>
  <si>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</si>
  <si>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</si>
  <si>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</si>
  <si>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</si>
  <si>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</si>
  <si>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</si>
  <si>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</si>
  <si>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</si>
  <si>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</si>
  <si>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</si>
  <si>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</si>
  <si>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</si>
  <si>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</si>
  <si>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</si>
  <si>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</si>
  <si>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</si>
  <si>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</si>
  <si>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</si>
  <si>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</si>
  <si>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</si>
  <si>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</si>
  <si>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</si>
  <si>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</si>
  <si>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</si>
  <si>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</si>
  <si>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</si>
  <si>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</si>
  <si>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</si>
  <si>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</si>
  <si>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</si>
  <si>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</si>
  <si>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</si>
  <si>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</si>
  <si>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</si>
  <si>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</si>
  <si>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</si>
  <si>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</si>
  <si>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</si>
  <si>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</si>
  <si>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</si>
  <si>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</si>
  <si>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</si>
  <si>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</si>
  <si>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</si>
  <si>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</si>
  <si>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</si>
  <si>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</si>
  <si>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</si>
  <si>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</si>
  <si>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</si>
  <si>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</si>
  <si>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</si>
  <si>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</si>
  <si>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</si>
  <si>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</si>
  <si>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</si>
  <si>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</si>
  <si>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</si>
  <si>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</si>
  <si>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</si>
  <si>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</si>
  <si>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</si>
  <si>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</si>
  <si>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</si>
  <si>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</si>
  <si>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</si>
  <si>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</si>
  <si>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</si>
  <si>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</si>
  <si>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</si>
  <si>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</si>
  <si>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</si>
  <si>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</si>
  <si>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</si>
  <si>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</si>
  <si>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</si>
  <si>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</si>
  <si>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</si>
  <si>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</si>
  <si>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</si>
  <si>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</si>
  <si>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</si>
  <si>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</si>
  <si>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</si>
  <si>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</si>
  <si>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</si>
  <si>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</si>
  <si>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</si>
  <si>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</si>
  <si>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</si>
  <si>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</si>
  <si>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</si>
  <si>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</si>
  <si>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</si>
  <si>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</si>
  <si>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</si>
  <si>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</si>
  <si>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</si>
  <si>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</si>
  <si>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</si>
  <si>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</si>
  <si>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</si>
  <si>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</si>
  <si>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</si>
  <si>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</si>
  <si>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</si>
  <si>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</si>
  <si>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</si>
  <si>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</si>
  <si>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</si>
  <si>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</si>
  <si>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</si>
  <si>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</si>
  <si>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</si>
  <si>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</si>
  <si>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</si>
  <si>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</si>
  <si>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</si>
  <si>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</si>
  <si>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</si>
  <si>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</si>
  <si>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</si>
  <si>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</si>
  <si>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</si>
  <si>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</si>
  <si>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</si>
  <si>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</si>
  <si>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</si>
  <si>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</si>
  <si>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</si>
  <si>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</si>
  <si>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</si>
  <si>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</si>
  <si>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</si>
  <si>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</si>
  <si>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</si>
  <si>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</si>
  <si>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</si>
  <si>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</si>
  <si>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</si>
  <si>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</si>
  <si>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</si>
  <si>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</si>
  <si>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</si>
  <si>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</si>
  <si>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</si>
  <si>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</si>
  <si>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</si>
  <si>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</si>
  <si>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</si>
  <si>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</si>
  <si>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</si>
  <si>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</si>
  <si>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</si>
  <si>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</si>
  <si>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</si>
  <si>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</si>
  <si>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</si>
  <si>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</si>
  <si>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</si>
  <si>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</si>
  <si>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</si>
  <si>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</si>
  <si>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</si>
  <si>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</si>
  <si>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</si>
  <si>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</si>
  <si>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</si>
  <si>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</si>
  <si>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</si>
  <si>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</si>
  <si>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</si>
  <si>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</si>
  <si>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</si>
  <si>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</si>
  <si>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</si>
  <si>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</si>
  <si>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</si>
  <si>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</si>
  <si>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</si>
  <si>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</si>
  <si>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</si>
  <si>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</si>
  <si>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</si>
  <si>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</si>
  <si>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</si>
  <si>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</si>
  <si>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</si>
  <si>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</si>
  <si>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</si>
  <si>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</si>
  <si>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</si>
  <si>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</si>
  <si>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</si>
  <si>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</si>
  <si>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</si>
  <si>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</si>
  <si>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</si>
  <si>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</si>
  <si>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</si>
  <si>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</si>
  <si>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</si>
  <si>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</si>
  <si>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</si>
  <si>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</si>
  <si>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</si>
  <si>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</si>
  <si>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</si>
  <si>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</si>
  <si>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</si>
  <si>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</si>
  <si>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</si>
  <si>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</si>
  <si>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</si>
  <si>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</si>
  <si>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</si>
  <si>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</si>
  <si>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</si>
  <si>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</si>
  <si>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</si>
  <si>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</si>
  <si>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</si>
  <si>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</si>
  <si>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</si>
  <si>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</si>
  <si>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</si>
  <si>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</si>
  <si>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</si>
  <si>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</si>
  <si>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</si>
  <si>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</si>
  <si>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</si>
  <si>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</si>
  <si>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</si>
  <si>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</si>
  <si>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</si>
  <si>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</si>
  <si>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</si>
  <si>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</si>
  <si>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</si>
  <si>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</si>
  <si>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</si>
  <si>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</si>
  <si>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</si>
  <si>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</si>
  <si>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</si>
  <si>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</si>
  <si>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</si>
  <si>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</si>
  <si>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</si>
  <si>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</si>
  <si>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</si>
  <si>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</si>
  <si>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</si>
  <si>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</si>
  <si>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</si>
  <si>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</si>
  <si>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</si>
  <si>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</si>
  <si>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</si>
  <si>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</si>
  <si>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</si>
  <si>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</si>
  <si>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</si>
  <si>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</si>
  <si>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</si>
  <si>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</si>
  <si>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</si>
  <si>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</si>
  <si>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</si>
  <si>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</si>
  <si>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</si>
  <si>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</si>
  <si>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</si>
  <si>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</si>
  <si>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</si>
  <si>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</si>
  <si>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</si>
  <si>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</si>
  <si>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</si>
  <si>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</si>
  <si>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</si>
  <si>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</si>
  <si>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</si>
  <si>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</si>
  <si>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</si>
  <si>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</si>
  <si>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</si>
  <si>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</si>
  <si>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</si>
  <si>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</si>
  <si>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</si>
  <si>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</si>
  <si>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</si>
  <si>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</si>
  <si>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</si>
  <si>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</si>
  <si>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</si>
  <si>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</si>
  <si>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</si>
  <si>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</si>
  <si>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</si>
  <si>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</si>
  <si>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</si>
  <si>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</si>
  <si>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</si>
  <si>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</si>
  <si>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</si>
  <si>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</si>
  <si>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</si>
  <si>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</si>
  <si>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</si>
  <si>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</si>
  <si>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</si>
  <si>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</si>
  <si>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</si>
  <si>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</si>
  <si>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</si>
  <si>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</si>
  <si>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</si>
  <si>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</si>
  <si>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</si>
  <si>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</si>
  <si>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</si>
  <si>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</si>
  <si>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</si>
  <si>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</si>
  <si>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</si>
  <si>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</si>
  <si>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</si>
  <si>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</si>
  <si>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</si>
  <si>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</si>
  <si>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</si>
  <si>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</si>
  <si>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</si>
  <si>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</si>
  <si>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</si>
  <si>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</si>
  <si>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</si>
  <si>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</si>
  <si>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</si>
  <si>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</si>
  <si>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</si>
  <si>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</si>
  <si>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</si>
  <si>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</si>
  <si>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</si>
  <si>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</si>
  <si>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</si>
  <si>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</si>
  <si>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</si>
  <si>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</si>
  <si>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</si>
  <si>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</si>
  <si>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</si>
  <si>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</si>
  <si>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</si>
  <si>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</si>
  <si>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</si>
  <si>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</si>
  <si>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</si>
  <si>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</si>
  <si>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</si>
  <si>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</si>
  <si>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</si>
  <si>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</si>
  <si>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</si>
  <si>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</si>
  <si>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</si>
  <si>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</si>
  <si>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</si>
  <si>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</si>
  <si>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</si>
  <si>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</si>
  <si>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</si>
  <si>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</si>
  <si>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</si>
  <si>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</si>
  <si>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</si>
  <si>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</si>
  <si>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</si>
  <si>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</si>
  <si>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</si>
  <si>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</si>
  <si>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</si>
  <si>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</si>
  <si>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</si>
  <si>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</si>
  <si>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</si>
  <si>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</si>
  <si>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</si>
  <si>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</si>
  <si>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</si>
  <si>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</si>
  <si>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</si>
  <si>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</si>
  <si>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</si>
  <si>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</si>
  <si>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</si>
  <si>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</si>
  <si>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</si>
  <si>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</si>
  <si>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</si>
  <si>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</si>
  <si>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</si>
  <si>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</si>
  <si>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</si>
  <si>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</si>
  <si>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</si>
  <si>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</si>
  <si>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</si>
  <si>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</si>
  <si>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</si>
  <si>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</si>
  <si>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</si>
  <si>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</si>
  <si>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</si>
  <si>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</si>
  <si>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</si>
  <si>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</si>
  <si>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</si>
  <si>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</si>
  <si>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</si>
  <si>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</si>
  <si>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</si>
  <si>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</si>
  <si>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</si>
  <si>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</si>
  <si>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</si>
  <si>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</si>
  <si>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</si>
  <si>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</si>
  <si>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</si>
  <si>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</si>
  <si>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</si>
  <si>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</si>
  <si>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</si>
  <si>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</si>
  <si>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</si>
  <si>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</si>
  <si>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</si>
  <si>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</si>
  <si>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</si>
  <si>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</si>
  <si>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</si>
  <si>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</si>
  <si>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</si>
  <si>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</si>
  <si>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</si>
  <si>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</si>
  <si>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</si>
  <si>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</si>
  <si>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</si>
  <si>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</si>
  <si>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</si>
  <si>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</si>
  <si>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</si>
  <si>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</si>
  <si>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</si>
  <si>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</si>
  <si>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</si>
  <si>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</si>
  <si>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</si>
  <si>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</si>
  <si>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</si>
  <si>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</si>
  <si>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</si>
  <si>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</si>
  <si>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</si>
  <si>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</si>
  <si>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</si>
  <si>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</si>
  <si>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</si>
  <si>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</si>
  <si>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</si>
  <si>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</si>
  <si>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</si>
  <si>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</si>
  <si>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</si>
  <si>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</si>
  <si>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</si>
  <si>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</si>
  <si>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</si>
  <si>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</si>
  <si>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</si>
  <si>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</si>
  <si>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</si>
  <si>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</si>
  <si>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</si>
  <si>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</si>
  <si>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</si>
  <si>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</si>
  <si>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</si>
  <si>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</si>
  <si>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</si>
  <si>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</si>
  <si>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</si>
  <si>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</si>
  <si>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</si>
  <si>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</si>
  <si>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</si>
  <si>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</si>
  <si>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</si>
  <si>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</si>
  <si>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</si>
  <si>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</si>
  <si>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</si>
  <si>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</si>
  <si>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</si>
  <si>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</si>
  <si>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</si>
  <si>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</si>
  <si>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</si>
  <si>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</si>
  <si>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</si>
  <si>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</si>
  <si>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</si>
  <si>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</si>
  <si>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</si>
  <si>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</si>
  <si>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</si>
  <si>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</si>
  <si>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</si>
  <si>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</si>
  <si>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</si>
  <si>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</si>
  <si>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</si>
  <si>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</si>
  <si>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</si>
  <si>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</si>
  <si>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</si>
  <si>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</si>
  <si>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</si>
  <si>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</si>
  <si>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</si>
  <si>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</si>
  <si>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</si>
  <si>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</si>
  <si>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</si>
  <si>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</si>
  <si>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</si>
  <si>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</si>
  <si>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</si>
  <si>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</si>
  <si>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</si>
  <si>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</si>
  <si>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</si>
  <si>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</si>
  <si>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</si>
  <si>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</si>
  <si>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</si>
  <si>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</si>
  <si>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</si>
  <si>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</si>
  <si>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</si>
  <si>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</si>
  <si>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</si>
  <si>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</si>
  <si>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</si>
  <si>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</si>
  <si>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</si>
  <si>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</si>
  <si>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</si>
  <si>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</si>
  <si>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</si>
  <si>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</si>
  <si>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</si>
  <si>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</si>
  <si>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</si>
  <si>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</si>
  <si>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</si>
  <si>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</si>
  <si>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</si>
  <si>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</si>
  <si>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</si>
  <si>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</si>
  <si>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</si>
  <si>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</si>
  <si>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</si>
  <si>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</si>
  <si>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</si>
  <si>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</si>
  <si>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</si>
  <si>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</si>
  <si>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</si>
  <si>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</si>
  <si>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</si>
  <si>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</si>
  <si>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</si>
  <si>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</si>
  <si>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</si>
  <si>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</si>
  <si>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</si>
  <si>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</si>
  <si>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</si>
  <si>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</si>
  <si>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</si>
  <si>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</si>
  <si>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</si>
  <si>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</si>
  <si>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</si>
  <si>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</si>
  <si>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</si>
  <si>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</si>
  <si>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</si>
  <si>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</si>
  <si>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</si>
  <si>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</si>
  <si>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</si>
  <si>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</si>
  <si>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</si>
  <si>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</si>
  <si>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</si>
  <si>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</si>
  <si>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</si>
  <si>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</si>
  <si>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</si>
  <si>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</si>
  <si>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</si>
  <si>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</si>
  <si>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</si>
  <si>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</si>
  <si>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</si>
  <si>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</si>
  <si>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</si>
  <si>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</si>
  <si>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</si>
  <si>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</si>
  <si>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</si>
  <si>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</si>
  <si>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</si>
  <si>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</si>
  <si>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</si>
  <si>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</si>
  <si>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</si>
  <si>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</si>
  <si>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</si>
  <si>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</si>
  <si>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</si>
  <si>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</si>
  <si>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</si>
  <si>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</si>
  <si>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</si>
  <si>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</si>
  <si>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</si>
  <si>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</si>
  <si>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</si>
  <si>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</si>
  <si>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</si>
  <si>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</si>
  <si>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</si>
  <si>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</si>
  <si>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</si>
  <si>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</si>
  <si>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</si>
  <si>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</si>
  <si>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</si>
  <si>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</si>
  <si>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</si>
  <si>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</si>
  <si>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</si>
  <si>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</si>
  <si>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</si>
  <si>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</si>
  <si>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</si>
  <si>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</si>
  <si>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</si>
  <si>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</si>
  <si>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</si>
  <si>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</si>
  <si>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</si>
  <si>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</si>
  <si>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</si>
  <si>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</si>
  <si>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</si>
  <si>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</si>
  <si>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</si>
  <si>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</si>
  <si>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</si>
  <si>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</si>
  <si>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</si>
  <si>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</si>
  <si>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</si>
  <si>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</si>
  <si>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</si>
  <si>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</si>
  <si>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</si>
  <si>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</si>
  <si>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</si>
  <si>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</si>
  <si>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</si>
  <si>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</si>
  <si>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</si>
  <si>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</si>
  <si>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</si>
  <si>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</si>
  <si>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</si>
  <si>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</si>
  <si>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</si>
  <si>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</si>
  <si>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</si>
  <si>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</si>
  <si>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</si>
  <si>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</si>
  <si>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</si>
  <si>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</si>
  <si>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</si>
  <si>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</si>
  <si>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</si>
  <si>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</si>
  <si>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</si>
  <si>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</si>
  <si>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</si>
  <si>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</si>
  <si>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</si>
  <si>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</si>
  <si>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</si>
  <si>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</si>
  <si>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</si>
  <si>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</si>
  <si>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</si>
  <si>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</si>
  <si>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</si>
  <si>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</si>
  <si>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</si>
  <si>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</si>
  <si>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</si>
  <si>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</si>
  <si>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</si>
  <si>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</si>
  <si>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</si>
  <si>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</si>
  <si>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</si>
  <si>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</si>
  <si>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</si>
  <si>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</si>
  <si>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</si>
  <si>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</si>
  <si>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</si>
  <si>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</si>
  <si>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</si>
  <si>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</si>
  <si>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</si>
  <si>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</si>
  <si>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</si>
  <si>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</si>
  <si>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</si>
  <si>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</si>
  <si>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</si>
  <si>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</si>
  <si>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</si>
  <si>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</si>
  <si>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</si>
  <si>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</si>
  <si>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</si>
  <si>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</si>
  <si>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</si>
  <si>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</si>
  <si>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</si>
  <si>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</si>
  <si>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</si>
  <si>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</si>
  <si>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</si>
  <si>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</si>
  <si>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</si>
  <si>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</si>
  <si>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</si>
  <si>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</si>
  <si>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</si>
  <si>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</si>
  <si>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</si>
  <si>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</si>
  <si>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</si>
  <si>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</si>
  <si>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</si>
  <si>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</si>
  <si>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</si>
  <si>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</si>
  <si>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</si>
  <si>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</si>
  <si>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</si>
  <si>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</si>
  <si>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</si>
  <si>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</si>
  <si>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</si>
  <si>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</si>
  <si>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</si>
  <si>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</si>
  <si>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</si>
  <si>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</si>
  <si>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</si>
  <si>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</si>
  <si>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</si>
  <si>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</si>
  <si>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</si>
  <si>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</si>
  <si>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</si>
  <si>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</si>
  <si>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</si>
  <si>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</si>
  <si>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</si>
  <si>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</si>
  <si>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</si>
  <si>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</si>
  <si>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</si>
  <si>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</si>
  <si>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</si>
  <si>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</si>
  <si>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</si>
  <si>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</si>
  <si>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</si>
  <si>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</si>
  <si>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</si>
  <si>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</si>
  <si>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</si>
  <si>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</si>
  <si>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</si>
  <si>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</si>
  <si>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</si>
  <si>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</si>
  <si>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</si>
  <si>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</si>
  <si>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</si>
  <si>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</si>
  <si>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</si>
  <si>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</si>
  <si>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</si>
  <si>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</si>
  <si>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</si>
  <si>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</si>
  <si>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</si>
  <si>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</si>
  <si>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</si>
  <si>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</si>
  <si>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</si>
  <si>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</si>
  <si>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</si>
  <si>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</si>
  <si>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</si>
  <si>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</si>
  <si>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</si>
  <si>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</si>
  <si>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</si>
  <si>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</si>
  <si>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</si>
  <si>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</si>
  <si>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</si>
  <si>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</si>
  <si>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</si>
  <si>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</si>
  <si>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</si>
  <si>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</si>
  <si>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</si>
  <si>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</si>
  <si>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</si>
  <si>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</si>
  <si>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</si>
  <si>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</si>
  <si>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</si>
  <si>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</si>
  <si>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</si>
  <si>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</si>
  <si>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</si>
  <si>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</si>
  <si>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</si>
  <si>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</si>
  <si>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</si>
  <si>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</si>
  <si>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</si>
  <si>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</si>
  <si>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</si>
  <si>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</si>
  <si>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</si>
  <si>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</si>
  <si>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</si>
  <si>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</si>
  <si>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</si>
  <si>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</si>
  <si>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</si>
  <si>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</si>
  <si>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</si>
  <si>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</si>
  <si>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</si>
  <si>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</si>
  <si>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</si>
  <si>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</si>
  <si>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</si>
  <si>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</si>
  <si>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</si>
  <si>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</si>
  <si>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</si>
  <si>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</si>
  <si>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</si>
  <si>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</si>
  <si>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</si>
  <si>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</si>
  <si>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</si>
  <si>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</si>
  <si>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</si>
  <si>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</si>
  <si>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</si>
  <si>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</si>
  <si>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</si>
  <si>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</si>
  <si>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</si>
  <si>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</si>
  <si>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</si>
  <si>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</si>
  <si>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</si>
  <si>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</si>
  <si>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</si>
  <si>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</si>
  <si>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</si>
  <si>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</si>
  <si>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</si>
  <si>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</si>
  <si>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</si>
  <si>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</si>
  <si>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</si>
  <si>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</si>
  <si>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</si>
  <si>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</si>
  <si>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</si>
  <si>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</si>
  <si>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</si>
  <si>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</si>
  <si>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</si>
  <si>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</si>
  <si>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</si>
  <si>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</si>
  <si>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</si>
  <si>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</si>
  <si>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</si>
  <si>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</si>
  <si>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</si>
  <si>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</si>
  <si>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</si>
  <si>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</si>
  <si>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</si>
  <si>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</si>
  <si>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</si>
  <si>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</si>
  <si>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</si>
  <si>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</si>
  <si>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</si>
  <si>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</si>
  <si>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</si>
  <si>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</si>
  <si>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</si>
  <si>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</si>
  <si>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</si>
  <si>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</si>
  <si>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</si>
  <si>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</si>
  <si>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</si>
  <si>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</si>
  <si>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</si>
  <si>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</si>
  <si>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</si>
  <si>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</si>
  <si>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</si>
  <si>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</si>
  <si>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</si>
  <si>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</si>
  <si>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</si>
  <si>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</si>
  <si>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</si>
  <si>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</si>
  <si>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</si>
  <si>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</si>
  <si>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</si>
  <si>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</si>
  <si>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</si>
  <si>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</si>
  <si>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</si>
  <si>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</si>
  <si>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</si>
  <si>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</si>
  <si>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</si>
  <si>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</si>
  <si>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</si>
  <si>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</si>
  <si>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</si>
  <si>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</si>
  <si>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</si>
  <si>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</si>
  <si>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</si>
  <si>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</si>
  <si>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</si>
  <si>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</si>
  <si>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</si>
  <si>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</si>
  <si>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</si>
  <si>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</si>
  <si>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</si>
  <si>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</si>
  <si>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</si>
  <si>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</si>
  <si>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</si>
  <si>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</si>
  <si>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</si>
  <si>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</si>
  <si>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</si>
  <si>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</si>
  <si>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</si>
  <si>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</si>
  <si>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</si>
  <si>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</si>
  <si>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</si>
  <si>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</si>
  <si>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</si>
  <si>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</si>
  <si>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</si>
  <si>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</si>
  <si>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</si>
  <si>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</si>
  <si>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</si>
  <si>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</si>
  <si>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</si>
  <si>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</si>
  <si>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</si>
  <si>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</si>
  <si>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</si>
  <si>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</si>
  <si>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</si>
  <si>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</si>
  <si>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</si>
  <si>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</si>
  <si>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</si>
  <si>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</si>
  <si>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</si>
  <si>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</si>
  <si>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</si>
  <si>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</si>
  <si>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</si>
  <si>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</si>
  <si>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</si>
  <si>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</si>
  <si>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</si>
  <si>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</si>
  <si>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</si>
  <si>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</si>
  <si>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</si>
  <si>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</si>
  <si>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</si>
  <si>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</si>
  <si>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</si>
  <si>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</si>
  <si>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</si>
  <si>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</si>
  <si>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</si>
  <si>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</si>
  <si>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</si>
  <si>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</si>
  <si>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</si>
  <si>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</si>
  <si>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</si>
  <si>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</si>
  <si>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</si>
  <si>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</si>
  <si>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</si>
  <si>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</si>
  <si>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</si>
  <si>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</si>
  <si>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</si>
  <si>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</si>
  <si>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</si>
  <si>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</si>
  <si>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</si>
  <si>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</si>
  <si>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</si>
  <si>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</si>
  <si>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</si>
  <si>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</si>
  <si>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</si>
  <si>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</si>
  <si>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</si>
  <si>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</si>
  <si>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</si>
  <si>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</si>
  <si>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</si>
  <si>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</si>
  <si>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</si>
  <si>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</si>
  <si>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</si>
  <si>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</si>
  <si>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</si>
  <si>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</si>
  <si>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</si>
  <si>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</si>
  <si>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</si>
  <si>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</si>
  <si>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</si>
  <si>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</si>
  <si>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</si>
  <si>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</si>
  <si>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</si>
  <si>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</si>
  <si>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</si>
  <si>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</si>
  <si>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</si>
  <si>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</si>
  <si>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</si>
  <si>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</si>
  <si>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</si>
  <si>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</si>
  <si>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</si>
  <si>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</si>
  <si>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</si>
  <si>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Lemnos</t>
  </si>
  <si>
    <t>Steering Comitee:
- The Mayor of Lemnos - The vice Mayor of Lemnos
- DAFNI (Network of Aegean Islands for Sustainability)
Work group:
- The energy representative of the municipality of Lemnos
- The technical department of the municipality of Lemnos
- DAFNI (Network of Aegean Islands for Sustainability)</t>
  </si>
  <si>
    <t>Staff:
- The energy representative of the municipality of Lemnos (1 person)
- The technical department of the municipality of Lemnos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</si>
  <si>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</si>
  <si>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</si>
  <si>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Lemnos's energy profile. The monitoring task will be taken over by the work group.</t>
  </si>
  <si>
    <t xml:space="preserve">The long-term vision of the municipality of Lemnos is to succeed into restricitng the rapidly increasing CO2 emissions of Lemnos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Lemnos are expected to increase by 62%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</si>
  <si>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</si>
  <si>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</si>
  <si>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</si>
  <si>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</si>
  <si>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</si>
  <si>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</si>
  <si>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</si>
  <si>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Övriga passagerartransporter på vägar (taxi, turism, skolbussar etc.)</t>
  </si>
  <si>
    <t>Andre passagerer vejtransport (taxa, turisme, skolebusser osv.)</t>
  </si>
  <si>
    <t>Teised maanteetranspordi liigid (takso, turism, koolibussid jne)</t>
  </si>
  <si>
    <t>Άλλες οδικές υπηρεσίες μεταφοράς επιβατών (ταξί, τουρισμός, σχολικά λεωφορεία, κλπ.)</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</si>
  <si>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</si>
  <si>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</si>
  <si>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</si>
  <si>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</si>
  <si>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Lemnos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</si>
  <si>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</si>
  <si>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</si>
  <si>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</si>
  <si>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</si>
  <si>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</si>
  <si>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</si>
  <si>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</si>
  <si>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</si>
  <si>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</si>
  <si>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</si>
  <si>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</si>
  <si>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</si>
  <si>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Lemnos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</si>
  <si>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</si>
  <si>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</si>
  <si>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</si>
  <si>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</si>
  <si>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</si>
  <si>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</si>
  <si>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</si>
  <si>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</si>
  <si>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</si>
  <si>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</si>
  <si>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</si>
  <si>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</si>
  <si>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</si>
  <si>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</si>
  <si>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</si>
  <si>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</si>
  <si>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</si>
  <si>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</si>
  <si>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</si>
  <si>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Lemnos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</si>
  <si>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</si>
  <si>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</si>
  <si>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</si>
  <si>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Lemnos - Health centers - Hospital</t>
  </si>
  <si>
    <t>Increase to 30% the total space heating energy demand supplied from heat pumps by 2020 - Increase to 30% the total hot water energy demand supplied from solar thermal by 2020</t>
  </si>
  <si>
    <t>Municipality of Lemnos - Health center</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</si>
  <si>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</si>
  <si>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</si>
  <si>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Lemnos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</si>
  <si>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</si>
  <si>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</si>
  <si>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Lemnos - Lemnos KTEL </t>
  </si>
  <si>
    <t>Increase by 20% the energy efficiency of passenger transports by road by 2020 through the promotion of eco-driving practices.</t>
  </si>
  <si>
    <t>Municipality of Lemnos - Transfer operators - Taxis</t>
  </si>
  <si>
    <t>Increase to 10% the passenger transport by road energy demand supplied from electricity by 2020 through the introduction of hybrid – electrical buses</t>
  </si>
  <si>
    <t>Increase by 20% the energy efficiency of Freight transport by road and removal services by 2020 through the promotion of eco-driving practices.</t>
  </si>
  <si>
    <t xml:space="preserve">Municipality of Lemnos  </t>
  </si>
  <si>
    <t>Increase to 10% the passenger transport by road energy demand supplied from electricity by 2020 through the promotion of hybrid – electrical trucks.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</si>
  <si>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</si>
  <si>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</si>
  <si>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</si>
  <si>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</si>
  <si>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</si>
  <si>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</si>
  <si>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</si>
  <si>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Lemnos island</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</si>
</sst>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Lemnos</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Freight transport by road and removal services</v></c><c r="B88" s="9" t="s"><v>68</v></c><c r="C88" s="9" t="s"><v>1680</v></c><c r="D88" s="9"/><c r="E88" s="9"/><c r="F88" s="9" t="s"><v>328</v></c><c r="G88" s="9" t="s"><v>1681</v></c><c r="H88" s="9" t="s"><v>1682</v></c><c r="I88" s="9"/><c r="J88" s="9" t="s"><v>1683</v></c><c r="K88" s="9"/><c r="L88" s="9"/></row><row r="89" spans="1:12" s="10" customFormat="1" ht="24"><c r="A89" s="201" t="str"><f t="shared" si="1"/><v>Other fleet for public and private services</v></c><c r="B89" s="9" t="s"><v>946</v></c><c r="C89" s="9" t="s"><v>69</v></c><c r="D89" s="9"/><c r="E89" s="9"/><c r="F89" s="9" t="s"><v>1684</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0</v></c><c r="T9" s="225"><v>0</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Lemnos</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8.6720633287753479E-2</v></c><c r="L8" s="211"><v>0.13033994632475635</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Lemnos</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17545</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28043.664054951802</v></c><c r="D17" s="234"><v>0</v></c><c r="E17" s="234"><v>0</v></c><c r="F17" s="64"><v>28043.664054951802</v></c><c r="G17" s="234"><v>0</v></c><c r="H17" s="234"><v>53886.663517310517</v></c><c r="I17" s="234"><v>0</v></c><c r="J17" s="234"><v>5926.3283807999996</v></c><c r="K17" s="234"><v>0</v></c><c r="L17" s="234"><v>0</v></c><c r="M17" s="64"><v>59812.991898110515</v></c><c r="N17" s="234"><v>0</v></c><c r="O17" s="234"><v>0</v></c><c r="P17" s="234"><v>4906.2475081143339</v></c><c r="Q17" s="234"><v>0</v></c><c r="R17" s="234"><v>0</v></c><c r="S17" s="234"><v>14024.333821234301</v></c><c r="T17" s="64"><v>18930.581329348635</v></c><c r="U17" s="64"><v>106787.23728241096</v></c></row><row r="18" spans="1:21" s="21" customFormat="1" ht="15.75"><c r="A18" s="22"/><c r="B18" s="182" t="str"><f>Translation!A61</f><v>Hot water</v></c><c r="C18" s="154"><v>5814.8118614688401</v></c><c r="D18" s="154"><v>0</v></c><c r="E18" s="154"><v>0</v></c><c r="F18" s="64"><v>5814.8118614688401</v></c><c r="G18" s="154"><v>0</v></c><c r="H18" s="154"><v>4742.705924510522</v></c><c r="I18" s="154"><v>0</v></c><c r="J18" s="154"><v>0</v></c><c r="K18" s="154"><v>0</v></c><c r="L18" s="154"><v>0</v></c><c r="M18" s="64"><v>4742.705924510522</v></c><c r="N18" s="154"><v>0</v></c><c r="O18" s="154"><v>0</v></c><c r="P18" s="154"><v>4906.2475081143339</v></c><c r="Q18" s="154"><v>0</v></c><c r="R18" s="154"><v>0</v></c><c r="S18" s="154"><v>1471.8742524343002</v></c><c r="T18" s="64"><v>6378.1217605486345</v></c><c r="U18" s="64"><v>16935.639546527997</v></c></row><row r="19" spans="1:21" s="21" customFormat="1" ht="15.75"><c r="A19" s="22"/><c r="B19" s="182" t="str"><f>Translation!A62</f><v>Heating and cooling</v></c><c r="C19" s="154"><v>7006.6113095522969</v></c><c r="D19" s="154"><v>0</v></c><c r="E19" s="154"><v>0</v></c><c r="F19" s="64"><v>7006.6113095522969</v></c><c r="G19" s="154"><v>0</v></c><c r="H19" s="154"><v>49143.957592799998</v></c><c r="I19" s="154"><v>0</v></c><c r="J19" s="154"><v>4153.0105008</v></c><c r="K19" s="154"><v>0</v></c><c r="L19" s="154"><v>0</v></c><c r="M19" s="64"><v>53296.9680936</v></c><c r="N19" s="154"><v>0</v></c><c r="O19" s="154"><v>0</v></c><c r="P19" s="154"><v>0</v></c><c r="Q19" s="154"><v>0</v></c><c r="R19" s="154"><v>0</v></c><c r="S19" s="154"><v>11074.694668800001</v></c><c r="T19" s="64"><v>11074.694668800001</v></c><c r="U19" s="64"><v>71378.274071952299</v></c></row><row r="20" spans="1:21" s="21" customFormat="1" ht="15.75"><c r="A20" s="22"/><c r="B20" s="182" t="str"><f>Translation!A63</f><v>Lighting</v></c><c r="C20" s="154"><v>4229.1951452640005</v></c><c r="D20" s="154"><v>0</v></c><c r="E20" s="154"><v>0</v></c><c r="F20" s="64"><v>4229.1951452640005</v></c><c r="G20" s="154"><v>0</v></c><c r="H20" s="154"><v>0</v></c><c r="I20" s="154"><v>0</v></c><c r="J20" s="154"><v>0</v></c><c r="K20" s="154"><v>0</v></c><c r="L20" s="154"><v>0</v></c><c r="M20" s="64"><v>0</v></c><c r="N20" s="154"><v>0</v></c><c r="O20" s="154"><v>0</v></c><c r="P20" s="154"><v>0</v></c><c r="Q20" s="154"><v>0</v></c><c r="R20" s="154"><v>0</v></c><c r="S20" s="154"><v>0</v></c><c r="T20" s="64"><v>0</v></c><c r="U20" s="64"><v>4229.1951452640005</v></c></row><row r="21" spans="1:21" s="21" customFormat="1" ht="15.75"><c r="A21" s="22"/><c r="B21" s="182" t="str"><f>Translation!A64</f><v>Cooking</v></c><c r="C21" s="154"><v>2955.5298000000003</v></c><c r="D21" s="154"><v>0</v></c><c r="E21" s="154"><v>0</v></c><c r="F21" s="64"><v>2955.5298000000003</v></c><c r="G21" s="154"><v>0</v></c><c r="H21" s="154"><v>0</v></c><c r="I21" s="154"><v>0</v></c><c r="J21" s="154"><v>1773.3178799999998</v></c><c r="K21" s="154"><v>0</v></c><c r="L21" s="154"><v>0</v></c><c r="M21" s="64"><v>1773.3178799999998</v></c><c r="N21" s="154"><v>0</v></c><c r="O21" s="154"><v>0</v></c><c r="P21" s="154"><v>0</v></c><c r="Q21" s="154"><v>0</v></c><c r="R21" s="154"><v>0</v></c><c r="S21" s="154"><v>1477.7648999999999</v></c><c r="T21" s="64"><v>1477.7648999999999</v></c><c r="U21" s="64"><v>6206.61258</v></c></row><row r="22" spans="1:21" s="21" customFormat="1" ht="15.75"><c r="A22" s="22"/><c r="B22" s="182" t="str"><f>Translation!A65</f><v>Refrigerator and freezers</v></c><c r="C22" s="154"><v>4148.1120000000001</v></c><c r="D22" s="154"><v>0</v></c><c r="E22" s="154"><v>0</v></c><c r="F22" s="64"><v>4148.1120000000001</v></c><c r="G22" s="154"><v>0</v></c><c r="H22" s="154"><v>0</v></c><c r="I22" s="154"><v>0</v></c><c r="J22" s="154"><v>0</v></c><c r="K22" s="154"><v>0</v></c><c r="L22" s="154"><v>0</v></c><c r="M22" s="64"><v>0</v></c><c r="N22" s="154"><v>0</v></c><c r="O22" s="154"><v>0</v></c><c r="P22" s="154"><v>0</v></c><c r="Q22" s="154"><v>0</v></c><c r="R22" s="154"><v>0</v></c><c r="S22" s="154"><v>0</v></c><c r="T22" s="64"><v>0</v></c><c r="U22" s="64"><v>4148.1120000000001</v></c></row><row r="23" spans="1:21" s="21" customFormat="1" ht="15.75"><c r="A23" s="22"/><c r="B23" s="182" t="str"><f>Translation!A66</f><v>Laundry machines and dryers</v></c><c r="C23" s="154"><v>252.46000000000004</v></c><c r="D23" s="154"><v>0</v></c><c r="E23" s="154"><v>0</v></c><c r="F23" s="64"><v>252.46000000000004</v></c><c r="G23" s="154"><v>0</v></c><c r="H23" s="154"><v>0</v></c><c r="I23" s="154"><v>0</v></c><c r="J23" s="154"><v>0</v></c><c r="K23" s="154"><v>0</v></c><c r="L23" s="154"><v>0</v></c><c r="M23" s="64"><v>0</v></c><c r="N23" s="154"><v>0</v></c><c r="O23" s="154"><v>0</v></c><c r="P23" s="154"><v>0</v></c><c r="Q23" s="154"><v>0</v></c><c r="R23" s="154"><v>0</v></c><c r="S23" s="154"><v>0</v></c><c r="T23" s="64"><v>0</v></c><c r="U23" s="64"><v>252.46000000000004</v></c></row><row r="24" spans="1:21" s="21" customFormat="1" ht="15.75"><c r="A24" s="22"/><c r="B24" s="182" t="str"><f>Translation!A67</f><v>Dish washing</v></c><c r="C24" s="154"><v>353.44400000000002</v></c><c r="D24" s="154"><v>0</v></c><c r="E24" s="154"><v>0</v></c><c r="F24" s="64"><v>353.44400000000002</v></c><c r="G24" s="154"><v>0</v></c><c r="H24" s="154"><v>0</v></c><c r="I24" s="154"><v>0</v></c><c r="J24" s="154"><v>0</v></c><c r="K24" s="154"><v>0</v></c><c r="L24" s="154"><v>0</v></c><c r="M24" s="64"><v>0</v></c><c r="N24" s="154"><v>0</v></c><c r="O24" s="154"><v>0</v></c><c r="P24" s="154"><v>0</v></c><c r="Q24" s="154"><v>0</v></c><c r="R24" s="154"><v>0</v></c><c r="S24" s="154"><v>0</v></c><c r="T24" s="64"><v>0</v></c><c r="U24" s="64"><v>353.44400000000002</v></c></row><row r="25" spans="1:21" s="21" customFormat="1" ht="15.75"><c r="A25" s="22"/><c r="B25" s="182" t="str"><f>Translation!A68</f><v>Tv sets</v></c><c r="C25" s="154"><v>328.3922</v></c><c r="D25" s="154"><v>0</v></c><c r="E25" s="154"><v>0</v></c><c r="F25" s="64"><v>328.3922</v></c><c r="G25" s="154"><v>0</v></c><c r="H25" s="154"><v>0</v></c><c r="I25" s="154"><v>0</v></c><c r="J25" s="154"><v>0</v></c><c r="K25" s="154"><v>0</v></c><c r="L25" s="154"><v>0</v></c><c r="M25" s="64"><v>0</v></c><c r="N25" s="154"><v>0</v></c><c r="O25" s="154"><v>0</v></c><c r="P25" s="154"><v>0</v></c><c r="Q25" s="154"><v>0</v></c><c r="R25" s="154"><v>0</v></c><c r="S25" s="154"><v>0</v></c><c r="T25" s="64"><v>0</v></c><c r="U25" s="64"><v>328.3922</v></c></row><row r="26" spans="1:21" s="21" customFormat="1" ht="15.75"><c r="A26" s="22"/><c r="B26" s="182" t="str"><f>Translation!A69</f><v>Other electric appliances</v></c><c r="C26" s="154"><v>2955.1077386666648</v></c><c r="D26" s="154"><v>0</v></c><c r="E26" s="154"><v>0</v></c><c r="F26" s="64"><v>2955.1077386666648</v></c><c r="G26" s="154"><v>0</v></c><c r="H26" s="154"><v>0</v></c><c r="I26" s="154"><v>0</v></c><c r="J26" s="154"><v>0</v></c><c r="K26" s="154"><v>0</v></c><c r="L26" s="154"><v>0</v></c><c r="M26" s="64"><v>0</v></c><c r="N26" s="154"><v>0</v></c><c r="O26" s="154"><v>0</v></c><c r="P26" s="154"><v>0</v></c><c r="Q26" s="154"><v>0</v></c><c r="R26" s="154"><v>0</v></c><c r="S26" s="154"><v>0</v></c><c r="T26" s="64"><v>0</v></c><c r="U26" s="64"><v>2955.1077386666648</v></c></row><row r="27" spans="1:21" s="21" customFormat="1" ht="15.75"><c r="A27" s="22"/><c r="B27" s="66" t="str"><f>Translation!A70</f><v>PRIMARY SECTOR</v></c><c r="C27" s="234"><v>4480.8076923076924</v></c><c r="D27" s="234"><v>0</v></c><c r="E27" s="234"><v>0</v></c><c r="F27" s="64"><v>4480.8076923076924</v></c><c r="G27" s="234"><v>0</v></c><c r="H27" s="234"><v>811.19538083861266</v></c><c r="I27" s="234"><v>0</v></c><c r="J27" s="234"><v>0</v></c><c r="K27" s="234"><v>0</v></c><c r="L27" s="234"><v>0</v></c><c r="M27" s="64"><v>811.19538083861266</v></c><c r="N27" s="234"><v>0</v></c><c r="O27" s="234"><v>0</v></c><c r="P27" s="234"><v>0</v></c><c r="Q27" s="234"><v>0</v></c><c r="R27" s="234"><v>0</v></c><c r="S27" s="234"><v>926.07869473682592</v></c><c r="T27" s="64"><v>926.07869473682592</v></c><c r="U27" s="64"><v>6218.0817678831309</v></c></row><row r="28" spans="1:21" s="21" customFormat="1" ht="15.75"><c r="A28" s="22"/><c r="B28" s="183" t="str"><f>Translation!A71</f><v>Agriculture, forestry and fishing</v></c><c r="C28" s="154"><v>4480.8076923076924</v></c><c r="D28" s="154"><v>0</v></c><c r="E28" s="154"><v>0</v></c><c r="F28" s="64"><v>4480.8076923076924</v></c><c r="G28" s="154"><v>0</v></c><c r="H28" s="154"><v>811.19538083861266</v></c><c r="I28" s="154"><v>0</v></c><c r="J28" s="154"><v>0</v></c><c r="K28" s="154"><v>0</v></c><c r="L28" s="154"><v>0</v></c><c r="M28" s="64"><v>811.19538083861266</v></c><c r="N28" s="154"><v>0</v></c><c r="O28" s="154"><v>0</v></c><c r="P28" s="154"><v>0</v></c><c r="Q28" s="154"><v>0</v></c><c r="R28" s="154"><v>0</v></c><c r="S28" s="154"><v>926.07869473682592</v></c><c r="T28" s="64"><v>926.07869473682592</v></c><c r="U28" s="64"><v>6218.0817678831309</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4024.1901644100635</v></c><c r="D30" s="234"><v>0</v></c><c r="E30" s="234"><v>0</v></c><c r="F30" s="64"><v>4024.1901644100635</v></c><c r="G30" s="234"><v>1644.6615488376897</v></c><c r="H30" s="234"><v>1719.0092626892567</v></c><c r="I30" s="234"><v>0</v></c><c r="J30" s="234"><v>173.5015902019191</v></c><c r="K30" s="234"><v>0</v></c><c r="L30" s="234"><v>0</v></c><c r="M30" s="64"><v>3537.1724017288657</v></c><c r="N30" s="234"><v>0</v></c><c r="O30" s="234"><v>0</v></c><c r="P30" s="234"><v>97.655834202303922</v></c><c r="Q30" s="234"><v>0</v></c><c r="R30" s="234"><v>0</v></c><c r="S30" s="234"><v>1766.1135304468357</v></c><c r="T30" s="64"><v>1863.7693646491396</v></c><c r="U30" s="64"><v>9425.1319307880676</v></c></row><row r="31" spans="1:21" s="21" customFormat="1" ht="15.75"><c r="A31" s="22"/><c r="B31" s="183" t="str"><f>Translation!A74</f><v>Manufacturing</v></c><c r="C31" s="154"><v>2207.6419130585446</v></c><c r="D31" s="154"><v>0</v></c><c r="E31" s="154"><v>0</v></c><c r="F31" s="64"><v>2207.6419130585446</v></c><c r="G31" s="154"><v>1233.4961616282674</v></c><c r="H31" s="154"><v>1289.2569470169426</v></c><c r="I31" s="154"><v>0</v></c><c r="J31" s="154"><v>173.5015902019191</v></c><c r="K31" s="154"><v>0</v></c><c r="L31" s="154"><v>0</v></c><c r="M31" s="64"><v>2696.254698847129</v></c><c r="N31" s="154"><v>0</v></c><c r="O31" s="154"><v>0</v></c><c r="P31" s="154"><v>97.655834202303922</v></c><c r="Q31" s="154"><v>0</v></c><c r="R31" s="154"><v>0</v></c><c r="S31" s="154"><v>1766.1135304468357</v></c><c r="T31" s="64"><v>1863.7693646491396</v></c><c r="U31" s="64"><v>6767.6659765548129</v></c></row><row r="32" spans="1:21" s="21" customFormat="1" ht="30"><c r="A32" s="22"/><c r="B32" s="183" t="str"><f>Translation!A75</f><v>Water supply, sewerage, waste management and remediation activities</v></c><c r="C32" s="154"><v>1080.6676136653377</v></c><c r="D32" s="154"><v>0</v></c><c r="E32" s="154"><v>0</v></c><c r="F32" s="64"><v>1080.6676136653377</v></c><c r="G32" s="154"><v>0</v></c><c r="H32" s="154"><v>0</v></c><c r="I32" s="154"><v>0</v></c><c r="J32" s="154"><v>0</v></c><c r="K32" s="154"><v>0</v></c><c r="L32" s="154"><v>0</v></c><c r="M32" s="64"><v>0</v></c><c r="N32" s="154"><v>0</v></c><c r="O32" s="154"><v>0</v></c><c r="P32" s="154"><v>0</v></c><c r="Q32" s="154"><v>0</v></c><c r="R32" s="154"><v>0</v></c><c r="S32" s="154"><v>0</v></c><c r="T32" s="64"><v>0</v></c><c r="U32" s="64"><v>1080.6676136653377</v></c></row><row r="33" spans="1:21" s="21" customFormat="1" ht="15.75"><c r="A33" s="22"/><c r="B33" s="183" t="str"><f>Translation!A76</f><v>Construction</v></c><c r="C33" s="154"><v>735.88063768618144</v></c><c r="D33" s="154"><v>0</v></c><c r="E33" s="154"><v>0</v></c><c r="F33" s="64"><v>735.88063768618144</v></c><c r="G33" s="154"><v>411.16538720942242</v></c><c r="H33" s="154"><v>429.75231567231413</v></c><c r="I33" s="154"><v>0</v></c><c r="J33" s="154"><v>0</v></c><c r="K33" s="154"><v>0</v></c><c r="L33" s="154"><v>0</v></c><c r="M33" s="64"><v>840.91770288173655</v></c><c r="N33" s="154"><v>0</v></c><c r="O33" s="154"><v>0</v></c><c r="P33" s="154"><v>0</v></c><c r="Q33" s="154"><v>0</v></c><c r="R33" s="154"><v>0</v></c><c r="S33" s="154"><v>0</v></c><c r="T33" s="64"><v>0</v></c><c r="U33" s="64"><v>1576.7983405679179</v></c></row><row r="34" spans="1:21" s="21" customFormat="1" ht="15.75"><c r="A34" s="22"/><c r="B34" s="61" t="str"><f>Translation!A77</f><v>TERTIARY SECTOR</v></c><c r="C34" s="234"><v>30029.530960586664</v></c><c r="D34" s="234"><v>0</v></c><c r="E34" s="234"><v>0</v></c><c r="F34" s="64"><v>30029.530960586664</v></c><c r="G34" s="234"><v>0</v></c><c r="H34" s="234"><v>17772.985587550138</v></c><c r="I34" s="234"><v>0</v></c><c r="J34" s="234"><v>384.93000000000012</v></c><c r="K34" s="234"><v>0</v></c><c r="L34" s="234"><v>0</v></c><c r="M34" s="64"><v>18157.915587550138</v></c><c r="N34" s="234"><v>0</v></c><c r="O34" s="234"><v>0</v></c><c r="P34" s="234"><v>1566.8830430934909</v></c><c r="Q34" s="234"><v>0</v></c><c r="R34" s="234"><v>0</v></c><c r="S34" s="234"><v>265.31372201700003</v></c><c r="T34" s="64"><v>1832.196765110491</v></c><c r="U34" s="64"><v>50019.643313247296</v></c></row><row r="35" spans="1:21" s="21" customFormat="1" ht="30"><c r="A35" s="22"/><c r="B35" s="183" t="str"><f>Translation!A78</f><v xml:space="preserve">Wholesale and retail trade; repair of motor vehicles and motorcycles </v></c><c r="C35" s="154"><v>6129.1980537880254</v></c><c r="D35" s="154"><v>0</v></c><c r="E35" s="154"><v>0</v></c><c r="F35" s="64"><v>6129.1980537880254</v></c><c r="G35" s="154"><v>0</v></c><c r="H35" s="154"><v>4385.4854862940529</v></c><c r="I35" s="154"><v>0</v></c><c r="J35" s="154"><v>0</v></c><c r="K35" s="154"><v>0</v></c><c r="L35" s="154"><v>0</v></c><c r="M35" s="64"><v>4385.4854862940529</v></c><c r="N35" s="154"><v>0</v></c><c r="O35" s="154"><v>0</v></c><c r="P35" s="154"><v>311.97574675645342</v></c><c r="Q35" s="154"><v>0</v></c><c r="R35" s="154"><v>0</v></c><c r="S35" s="154"><v>0</v></c><c r="T35" s="64"><v>311.97574675645342</v></c><c r="U35" s="64"><v>10826.659286838532</v></c></row><row r="36" spans="1:21" s="21" customFormat="1" ht="15.75"><c r="A36" s="22"/><c r="B36" s="183" t="str"><f>Translation!A79</f><v>Accommodation and food service activities</v></c><c r="C36" s="154"><v>12497.617911238714</v></c><c r="D36" s="154"><v>0</v></c><c r="E36" s="154"><v>0</v></c><c r="F36" s="64"><v>12497.617911238714</v></c><c r="G36" s="154"><v>0</v></c><c r="H36" s="154"><v>7152.2746892506757</v></c><c r="I36" s="154"><v>0</v></c><c r="J36" s="154"><v>384.93000000000012</v></c><c r="K36" s="154"><v>0</v></c><c r="L36" s="154"><v>0</v></c><c r="M36" s="64"><v>7537.204689250676</v></c><c r="N36" s="154"><v>0</v></c><c r="O36" s="154"><v>0</v></c><c r="P36" s="154"><v>1005.3266989318747</v></c><c r="Q36" s="154"><v>0</v></c><c r="R36" s="154"><v>0</v></c><c r="S36" s="154"><v>265.31372201700003</v></c><c r="T36" s="64"><v>1270.6404209488746</v></c><c r="U36" s="64"><v>21305.463021438267</v></c></row><row r="37" spans="1:21" s="21" customFormat="1" ht="15.75"><c r="A37" s="22"/><c r="B37" s="183" t="str"><f>Translation!A80</f><v>General public administration and social security</v></c><c r="C37" s="154"><v>2599.706744868035</v></c><c r="D37" s="154"><v>0</v></c><c r="E37" s="154"><v>0</v></c><c r="F37" s="64"><v>2599.706744868035</v></c><c r="G37" s="154"><v>0</v></c><c r="H37" s="154"><v>747.78637500000013</v></c><c r="I37" s="154"><v>0</v></c><c r="J37" s="154"><v>0</v></c><c r="K37" s="154"><v>0</v></c><c r="L37" s="154"><v>0</v></c><c r="M37" s="64"><v>747.78637500000013</v></c><c r="N37" s="154"><v>0</v></c><c r="O37" s="154"><v>0</v></c><c r="P37" s="154"><v>0</v></c><c r="Q37" s="154"><v>0</v></c><c r="R37" s="154"><v>0</v></c><c r="S37" s="154"><v>0</v></c><c r="T37" s="64"><v>0</v></c><c r="U37" s="64"><v>3347.4931198680351</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1494.5</v></c><c r="D39" s="154"><v>0</v></c><c r="E39" s="154"><v>0</v></c><c r="F39" s="64"><v>1494.5</v></c><c r="G39" s="154"><v>0</v></c><c r="H39" s="154"><v>1490.08898325</v></c><c r="I39" s="154"><v>0</v></c><c r="J39" s="154"><v>0</v></c><c r="K39" s="154"><v>0</v></c><c r="L39" s="154"><v>0</v></c><c r="M39" s="64"><v>1490.08898325</v></c><c r="N39" s="154"><v>0</v></c><c r="O39" s="154"><v>0</v></c><c r="P39" s="154"><v>0</v></c><c r="Q39" s="154"><v>0</v></c><c r="R39" s="154"><v>0</v></c><c r="S39" s="154"><v>0</v></c><c r="T39" s="64"><v>0</v></c><c r="U39" s="64"><v>2984.5889832499997</v></c></row><row r="40" spans="1:21" s="21" customFormat="1" ht="15.75"><c r="A40" s="22"/><c r="B40" s="183" t="str"><f>Translation!A83</f><v>Human health and social work activities</v></c><c r="C40" s="154"><v>484.80365381531692</v></c><c r="D40" s="154"><v>0</v></c><c r="E40" s="154"><v>0</v></c><c r="F40" s="64"><v>484.80365381531692</v></c><c r="G40" s="154"><v>0</v></c><c r="H40" s="154"><v>488.9616647201683</v></c><c r="I40" s="154"><v>0</v></c><c r="J40" s="154"><v>0</v></c><c r="K40" s="154"><v>0</v></c><c r="L40" s="154"><v>0</v></c><c r="M40" s="64"><v>488.9616647201683</v></c><c r="N40" s="154"><v>0</v></c><c r="O40" s="154"><v>0</v></c><c r="P40" s="154"><v>0</v></c><c r="Q40" s="154"><v>0</v></c><c r="R40" s="154"><v>0</v></c><c r="S40" s="154"><v>0</v></c><c r="T40" s="64"><v>0</v></c><c r="U40" s="64"><v>973.76531853548522</v></c></row><row r="41" spans="1:21" s="21" customFormat="1" ht="15.75"><c r="A41" s="22"/><c r="B41" s="183" t="str"><f>Translation!A84</f><v>Other services</v></c><c r="C41" s="154"><v>4903.358443030419</v></c><c r="D41" s="154"><v>0</v></c><c r="E41" s="154"><v>0</v></c><c r="F41" s="64"><v>4903.358443030419</v></c><c r="G41" s="154"><v>0</v></c><c r="H41" s="154"><v>3508.3883890352422</v></c><c r="I41" s="154"><v>0</v></c><c r="J41" s="154"><v>0</v></c><c r="K41" s="154"><v>0</v></c><c r="L41" s="154"><v>0</v></c><c r="M41" s="64"><v>3508.3883890352422</v></c><c r="N41" s="154"><v>0</v></c><c r="O41" s="154"><v>0</v></c><c r="P41" s="154"><v>249.58059740516273</v></c><c r="Q41" s="154"><v>0</v></c><c r="R41" s="154"><v>0</v></c><c r="S41" s="154"><v>0</v></c><c r="T41" s="64"><v>249.58059740516273</v></c><c r="U41" s="64"><v>8661.3274294708244</v></c></row><row r="42" spans="1:21" s="21" customFormat="1" ht="15.75"><c r="A42" s="22"/><c r="B42" s="183" t="str"><f>Translation!A85</f><v>Public lighting</v></c><c r="C42" s="154"><v>1920.3461538461538</v></c><c r="D42" s="154"><v>0</v></c><c r="E42" s="154"><v>0</v></c><c r="F42" s="64"><v>1920.3461538461538</v></c><c r="G42" s="154"><v>0</v></c><c r="H42" s="154"><v>0</v></c><c r="I42" s="154"><v>0</v></c><c r="J42" s="154"><v>0</v></c><c r="K42" s="154"><v>0</v></c><c r="L42" s="154"><v>0</v></c><c r="M42" s="64"><v>0</v></c><c r="N42" s="154"><v>0</v></c><c r="O42" s="154"><v>0</v></c><c r="P42" s="154"><v>0</v></c><c r="Q42" s="154"><v>0</v></c><c r="R42" s="154"><v>0</v></c><c r="S42" s="154"><v>0</v></c><c r="T42" s="64"><v>0</v></c><c r="U42" s="64"><v>1920.3461538461538</v></c></row><row r="43" spans="1:21" s="21" customFormat="1" ht="15.75"><c r="A43" s="22"/><c r="B43" s="61" t="str"><f>Translation!A86</f><v>TRANSPORTS</v></c><c r="C43" s="234"><v>0</v></c><c r="D43" s="234"><v>0</v></c><c r="E43" s="234"><v>0</v></c><c r="F43" s="64"><v>0</v></c><c r="G43" s="234"><v>0</v></c><c r="H43" s="234"><v>21911.722986153327</v></c><c r="I43" s="234"><v>30740.604894849992</v></c><c r="J43" s="234"><v>0</v></c><c r="K43" s="234"><v>0</v></c><c r="L43" s="234"><v>0</v></c><c r="M43" s="64"><v>52652.327881003323</v></c><c r="N43" s="234"><v>0</v></c><c r="O43" s="234"><v>0</v></c><c r="P43" s="234"><v>0</v></c><c r="Q43" s="234"><v>0</v></c><c r="R43" s="234"><v>0</v></c><c r="S43" s="234"><v>0</v></c><c r="T43" s="64"><v>0</v></c><c r="U43" s="64"><v>52652.327881003323</v></c></row><row r="44" spans="1:21" s="21" customFormat="1" ht="30"><c r="A44" s="22"/><c r="B44" s="183" t="str"><f>Translation!A87</f><v>Passenger transport by road (public transport, taxi, tourism, transfers, etc.)</v></c><c r="C44" s="154"><v>0</v></c><c r="D44" s="154"><v>0</v></c><c r="E44" s="154"><v>0</v></c><c r="F44" s="64"><v>0</v></c><c r="G44" s="154"><v>0</v></c><c r="H44" s="154"><v>138.97487399897818</v></c><c r="I44" s="154"><v>32.045177257045935</v></c><c r="J44" s="154"><v>0</v></c><c r="K44" s="154"><v>0</v></c><c r="L44" s="154"><v>0</v></c><c r="M44" s="64"><v>171.02005125602412</v></c><c r="N44" s="154"><v>0</v></c><c r="O44" s="154"><v>0</v></c><c r="P44" s="154"><v>0</v></c><c r="Q44" s="154"><v>0</v></c><c r="R44" s="154"><v>0</v></c><c r="S44" s="154"><v>0</v></c><c r="T44" s="64"><v>0</v></c><c r="U44" s="64"><v>171.02005125602412</v></c></row><row r="45" spans="1:21" s="21" customFormat="1" ht="15.75"><c r="A45" s="22"/><c r="B45" s="183" t="str"><f>Translation!A88</f><v>Freight transport by road and removal services</v></c><c r="C45" s="154"><v>0</v></c><c r="D45" s="154"><v>0</v></c><c r="E45" s="154"><v>0</v></c><c r="F45" s="64"><v>0</v></c><c r="G45" s="154"><v>0</v></c><c r="H45" s="154"><v>16916.047163132505</v></c><c r="I45" s="154"><v>3900.5448555766693</v></c><c r="J45" s="154"><v>0</v></c><c r="K45" s="154"><v>0</v></c><c r="L45" s="154"><v>0</v></c><c r="M45" s="64"><v>20816.592018709176</v></c><c r="N45" s="154"><v>0</v></c><c r="O45" s="154"><v>0</v></c><c r="P45" s="154"><v>0</v></c><c r="Q45" s="154"><v>0</v></c><c r="R45" s="154"><v>0</v></c><c r="S45" s="154"><v>0</v></c><c r="T45" s="64"><v>0</v></c><c r="U45" s="64"><v>20816.592018709176</v></c></row><row r="46" spans="1:21" s="21" customFormat="1" ht="15.75"><c r="A46" s="22"/><c r="B46" s="183" t="str"><f>Translation!A89</f><v>Other fleet for public and private services</v></c><c r="C46" s="154"><v>0</v></c><c r="D46" s="154"><v>0</v></c><c r="E46" s="154"><v>0</v></c><c r="F46" s="64"><v>0</v></c><c r="G46" s="154"><v>0</v></c><c r="H46" s="154"><v>71.559454118188597</v></c><c r="I46" s="154"><v>686.29552332551566</v></c><c r="J46" s="154"><v>0</v></c><c r="K46" s="154"><v>0</v></c><c r="L46" s="154"><v>0</v></c><c r="M46" s="64"><v>757.85497744370423</v></c><c r="N46" s="154"><v>0</v></c><c r="O46" s="154"><v>0</v></c><c r="P46" s="154"><v>0</v></c><c r="Q46" s="154"><v>0</v></c><c r="R46" s="154"><v>0</v></c><c r="S46" s="154"><v>0</v></c><c r="T46" s="64"><v>0</v></c><c r="U46" s="64"><v>757.85497744370423</v></c></row><row r="47" spans="1:21" s="21" customFormat="1" ht="15.75"><c r="A47" s="22"/><c r="B47" s="182" t="str"><f>Translation!A90</f><v>Private transports</v></c><c r="C47" s="154"><v>0</v></c><c r="D47" s="154"><v>0</v></c><c r="E47" s="154"><v>0</v></c><c r="F47" s="64"><v>0</v></c><c r="G47" s="154"><v>0</v></c><c r="H47" s="154"><v>4785.1414949036543</v></c><c r="I47" s="154"><v>26121.71933869076</v></c><c r="J47" s="154"><v>0</v></c><c r="K47" s="154"><v>0</v></c><c r="L47" s="154"><v>0</v></c><c r="M47" s="64"><v>30906.860833594415</v></c><c r="N47" s="154"><v>0</v></c><c r="O47" s="154"><v>0</v></c><c r="P47" s="154"><v>0</v></c><c r="Q47" s="154"><v>0</v></c><c r="R47" s="154"><v>0</v></c><c r="S47" s="154"><v>0</v></c><c r="T47" s="64"><v>0</v></c><c r="U47" s="64"><v>30906.860833594415</v></c></row><row r="48" spans="1:21" s="21" customFormat="1" ht="15.75"><c r="A48" s="22"/><c r="B48" s="73" t="str"><f>Translation!A118</f><v>TOTAL FOR INTERNAL MARKET</v></c><c r="C48" s="149"><v>66578.192872256215</v></c><c r="D48" s="149"><v>0</v></c><c r="E48" s="149"><v>0</v></c><c r="F48" s="64"><v>66578.192872256215</v></c><c r="G48" s="65"><v>1644.6615488376897</v></c><c r="H48" s="65"><v>96101.576734541857</v></c><c r="I48" s="65"><v>30740.604894849992</v></c><c r="J48" s="65"><v>6484.7599710019194</v></c><c r="K48" s="65"><v>0</v></c><c r="L48" s="65"><v>0</v></c><c r="M48" s="64"><v>134971.60314923147</v></c><c r="N48" s="65"><v>0</v></c><c r="O48" s="65"><v>0</v></c><c r="P48" s="65"><v>6570.7863854101288</v></c><c r="Q48" s="65"><v>0</v></c><c r="R48" s="65"><v>0</v></c><c r="S48" s="65"><v>16981.839768434962</v></c><c r="T48" s="64"><v>23552.626153845093</v></c><c r="U48" s="64"><v>225102.42217533279</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20972.13075476071</v></c><c r="D59" s="235"><v>48934.971761108332</v></c><c r="E59" s="235"><v>0</v></c><c r="F59" s="235"><v>0</v></c><c r="G59" s="235"><v>0</v></c><c r="H59" s="235"><v>0</v></c><c r="I59" s="59"><v>69907.102515869046</v></c><c r="J59" s="235"><v>0</v></c><c r="K59" s="235"><v>0</v></c><c r="L59" s="235"><v>0</v></c><c r="M59" s="235"><v>0</v></c><c r="N59" s="235"><v>0</v></c><c r="O59" s="235"><v>0</v></c><c r="P59" s="235"><v>0</v></c><c r="Q59" s="235"/><c r="R59" s="59"><v>0</v></c><c r="S59" s="59"><v>69907.102515869046</v></c><c r="T59" s="235"><v>0</v></c><c r="U59" s="235"><v>0</v></c><c r="V59" s="59"><v>0</v></c><c r="W59" s="235"><v>0</v></c><c r="X59" s="235"><v>0</v></c><c r="Y59" s="235"><v>0</v></c><c r="Z59" s="235"><v>0</v></c><c r="AA59" s="186"><v>0</v></c><c r="AB59" s="59"><v>0</v></c><c r="AC59" s="64"><v>69907.102515869046</v></c><c r="AD59" s="187"><v>3328.9096436128311</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20972.13075476071</v></c><c r="D62" s="53"><f t="shared" si="0"/><v>48934.971761108332</v></c><c r="E62" s="53"><f t="shared" si="0"/><v>0</v></c><c r="F62" s="53"><f t="shared" si="0"/><v>0</v></c><c r="G62" s="53"><f t="shared" si="0"/><v>0</v></c><c r="H62" s="53"><f t="shared" si="0"/><v>0</v></c><c r="I62" s="53"><f t="shared" si="0"/><v>69907.102515869046</v></c><c r="J62" s="53"><f t="shared" si="0"/><v>0</v></c><c r="K62" s="53"><f t="shared" si="0"/><v>0</v></c><c r="L62" s="53"><f t="shared" si="0"/><v>0</v></c><c r="M62" s="53"><f t="shared" si="0"/><v>0</v></c><c r="N62" s="53"><f t="shared" si="0"/><v>0</v></c><c r="O62" s="53"><f t="shared" si="0"/><v>0</v></c><c r="P62" s="53"><f t="shared" si="0"/><v>0</v></c><c r="Q62" s="53"><f t="shared" si="0"/><v>0</v></c><c r="R62" s="53"><f t="shared" si="0"/><v>0</v></c><c r="S62" s="53"><f t="shared" si="0"/><v>69907.102515869046</v></c><c r="T62" s="53"><f t="shared" si="0"/><v>0</v></c><c r="U62" s="53"><f t="shared" si="0"/><v>0</v></c><c r="V62" s="53"><f t="shared" si="0"/><v>0</v></c><c r="W62" s="53"><f t="shared" si="0"/><v>0</v></c><c r="X62" s="53"><f t="shared" si="0"/><v>0</v></c><c r="Y62" s="53"><f t="shared" si="0"/><v>0</v></c><c r="Z62" s="53"><f t="shared" si="0"/><v>0</v></c><c r="AA62" s="53"><f t="shared" si="0"/><v>0</v></c><c r="AB62" s="53"><f t="shared" si="0"/><v>0</v></c><c r="AC62" s="53"><f t="shared" si="0"/><v>69907.102515869046</v></c><c r="AD62" s="53"><f t="shared" si="0"/><v>3328.9096436128311</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59920.373585030604</v></c><c r="D69" s="235"><v>139814.20503173809</v></c><c r="E69" s="235"><v>0</v></c><c r="F69" s="235"><v>0</v></c><c r="G69" s="235"><v>0</v></c><c r="H69" s="235"><v>0</v></c><c r="I69" s="59"><v>199734.5786167687</v></c><c r="J69" s="185"><v>0</v></c><c r="K69" s="185"><v>0</v></c><c r="L69" s="185"><v>0</v></c><c r="M69" s="185"><v>0</v></c><c r="N69" s="185"><v>0</v></c><c r="O69" s="235"><v>0</v></c><c r="P69" s="185"><v>0</v></c><c r="Q69" s="185"/><c r="R69" s="59"><v>0</v></c><c r="S69" s="59"><v>199734.5786167687</v></c><c r="T69" s="71"><v>129827.47610089966</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59920.373585030604</v></c><c r="D72" s="53"><f t="shared" si="1"/><v>139814.20503173809</v></c><c r="E72" s="53"><f t="shared" si="1"/><v>0</v></c><c r="F72" s="53"><f t="shared" si="1"/><v>0</v></c><c r="G72" s="53"><f t="shared" si="1"/><v>0</v></c><c r="H72" s="53"><f t="shared" si="1"/><v>0</v></c><c r="I72" s="53"><f t="shared" si="1"/><v>199734.5786167687</v></c><c r="J72" s="53"><f t="shared" si="1"/><v>0</v></c><c r="K72" s="53"><f t="shared" si="1"/><v>0</v></c><c r="L72" s="53"><f t="shared" si="1"/><v>0</v></c><c r="M72" s="53"><f t="shared" si="1"/><v>0</v></c><c r="N72" s="53"><f t="shared" si="1"/><v>0</v></c><c r="O72" s="53"><f t="shared" si="1"/><v>0</v></c><c r="P72" s="53"><f t="shared" si="1"/><v>0</v></c><c r="Q72" s="53"><f t="shared" si="1"/><v>0</v></c><c r="R72" s="53"><f t="shared" si="1"/><v>0</v></c><c r="S72" s="53"><f t="shared" si="1"/><v>199734.5786167687</v></c><c r="T72" s="71"><f>S72-AC62+AB62</f><v>129827.47610089966</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61565.035133868296</v></c><c r="D79" s="186"><f t="shared" si="2"/><v>235915.78176627995</v></c><c r="E79" s="186"><f t="shared" si="2"/><v>30740.604894849992</v></c><c r="F79" s="186"><f t="shared" si="2"/><v>6484.7599710019194</v></c><c r="G79" s="186"><f t="shared" si="2"/><v>0</v></c><c r="H79" s="186"><f t="shared" si="2"/><v>0</v></c><c r="I79" s="53"><f>SUM(C79:H79)</f><v>334706.18176600017</v></c><c r="J79" s="186"><f t="shared" ref="J79:O79" si="3">N48+J72</f><v>0</v></c><c r="K79" s="186"><f t="shared" si="3"/><v>0</v></c><c r="L79" s="186"><f t="shared" si="3"/><v>6570.7863854101288</v></c><c r="M79" s="186"><f t="shared" si="3"/><v>0</v></c><c r="N79" s="186"><f t="shared" si="3"/><v>0</v></c><c r="O79" s="186"><f t="shared" si="3"/><v>16981.839768434962</v></c><c r="P79" s="186"><f>P72</f><v>0</v></c><c r="Q79" s="186"><f>Q72</f><v>0</v></c><c r="R79" s="53"><f>SUM(J79:Q79)</f><v>23552.626153845093</v></c><c r="S79" s="186"><f>Y62</f><v>0</v></c><c r="T79" s="186"><f>Z62</f><v>0</v></c><c r="U79" s="186"><f>$C$49+$C$50+$C$51</f><v>0</v></c><c r="V79" s="53"><f>S79-T79-U79</f><v>0</v></c><c r="W79" s="186"><f>$D$49+$D$50+$D$51</f><v>0</v></c><c r="X79" s="186"><f>$E$49+$E$50+$E$51</f><v>0</v></c><c r="Y79" s="53"><f>I79+R79+V79-W79-X79</f><v>358258.80791984528</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0.35</v></c><c r="D86" s="188"><f t="shared" si="4"/><v>0.35</v></c><c r="E86" s="188" t="str"><f t="shared" si="4"/><v>-</v></c><c r="F86" s="188" t="str"><f t="shared" si="4"/><v>-</v></c><c r="G86" s="188" t="str"><f t="shared" si="4"/><v>-</v></c><c r="H86" s="188" t="str"><f t="shared" si="4"/><v>-</v></c><c r="I86" s="67"><f t="shared" si="4"/><v>0.35</v></c><c r="J86" s="188" t="str"><f t="shared" si="4"/><v>-</v></c><c r="K86" s="188" t="str"><f t="shared" si="4"/><v>-</v></c><c r="L86" s="188" t="str"><f t="shared" si="4"/><v>-</v></c><c r="M86" s="188" t="str"><f t="shared" si="4"/><v>-</v></c><c r="N86" s="188" t="str"><f t="shared" si="4"/><v>-</v></c><c r="O86" s="188" t="str"><f t="shared" si="4"/><v>-</v></c><c r="P86" s="188" t="str"><f t="shared" si="4"/><v>-</v></c><c r="Q86" s="188" t="s"><v>522</v></c><c r="R86" s="67" t="str"><f t="shared" ref="R86:S88" si="5">IF(R69&gt;0,R59/R69,"-")</f><v>-</v></c><c r="S86" s="67"><f t="shared" si="5"/><v>0.35</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22765.846479809883</v></c><c r="D95" s="64"><f>SUM(D96:D104)</f><v>0</v></c><c r="E95" s="64"><f>SUM(E96:E104)</f><v>0</v></c><c r="F95" s="64"><f t="shared" ref="F95:F126" si="8">SUM(C95:E95)</f><v>22765.846479809883</v></c><c r="G95" s="64"><f t="shared" ref="G95:L95" si="9">SUM(G96:G104)</f><v>0</v></c><c r="H95" s="64"><f t="shared" si="9"/><v>14387.739159121909</v></c><c r="I95" s="64"><f t="shared" si="9"/><v>0</v></c><c r="J95" s="64"><f t="shared" si="9"/><v>1422.3188113919998</v></c><c r="K95" s="64"><f t="shared" si="9"/><v>0</v></c><c r="L95" s="64"><f t="shared" si="9"/><v>0</v></c><c r="M95" s="64"><f t="shared" ref="M95:M126" si="10">SUM(G95:L95)</f><v>15810.05797051391</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38575.904450323796</v></c></row><row r="96" spans="1:32" s="21" customFormat="1" ht="15.75"><c r="A96" s="22"/><c r="B96" s="182" t="str"><f>Translation!A61</f><v>Hot water</v></c><c r="C96" s="185"><f t="shared" ref="C96:C104" si="14">IF(AND(C$48&gt;0,($S$133+$V$143)&gt;0), ($S$133+$V$143)/C$48,0)*C18</f><v>4720.464269140406</v></c><c r="D96" s="185"><f t="shared" ref="D96:D104" si="15">IF(AND(D$48&gt;0,$S$134&gt;0), ($S$134)/D$48,0)*D18</f><v>0</v></c><c r="E96" s="185"><f t="shared" ref="E96:E104" si="16">IF(AND(E$48&gt;0,$S$135&gt;0), ($S$135)/E$48,0)*E18</f><v>0</v></c><c r="F96" s="64"><f t="shared" si="8"/><v>4720.464269140406</v></c><c r="G96" s="185"><f>'CO2 factors'!C$7*G18</f><v>0</v></c><c r="H96" s="185"><f>'CO2 factors'!D$7*H18</f><v>1266.3024818443093</v></c><c r="I96" s="185"><f>'CO2 factors'!E$7*I18</f><v>0</v></c><c r="J96" s="185"><f>'CO2 factors'!F$7*J18</f><v>0</v></c><c r="K96" s="185"><f>'CO2 factors'!G$7*K18</f><v>0</v></c><c r="L96" s="185"><f>'CO2 factors'!H$7*L18</f><v>0</v></c><c r="M96" s="64"><f t="shared" si="10"/><v>1266.3024818443093</v></c><c r="N96" s="185"><f>'CO2 factors'!J$7*N18</f><v>0</v></c><c r="O96" s="185"><f>'CO2 factors'!K$7*O18</f><v>0</v></c><c r="P96" s="185"><f>'CO2 factors'!L$7*P18</f><v>0</v></c><c r="Q96" s="185"><f>'CO2 factors'!M$7*Q18</f><v>0</v></c><c r="R96" s="185"><f>'CO2 factors'!N$7*R18</f><v>0</v></c><c r="S96" s="185"><f>'CO2 factors'!O$7*S18</f><v>0</v></c><c r="T96" s="64"><f t="shared" si="12"/><v>0</v></c><c r="U96" s="64"><f t="shared" si="13"/><v>5986.7667509847151</v></c></row><row r="97" spans="1:21" s="21" customFormat="1" ht="15.75"><c r="A97" s="22"/><c r="B97" s="182" t="str"><f>Translation!A62</f><v>Heating and cooling</v></c><c r="C97" s="185"><f t="shared" si="14"/><v>5687.9670610945568</v></c><c r="D97" s="185"><f t="shared" si="15"/><v>0</v></c><c r="E97" s="185"><f t="shared" si="16"/><v>0</v></c><c r="F97" s="64"><f t="shared" si="8"/><v>5687.9670610945568</v></c><c r="G97" s="185"><f>'CO2 factors'!C$7*G19</f><v>0</v></c><c r="H97" s="185"><f>'CO2 factors'!D$7*H19</f><v>13121.436677277599</v></c><c r="I97" s="185"><f>'CO2 factors'!E$7*I19</f><v>0</v></c><c r="J97" s="185"><f>'CO2 factors'!F$7*J19</f><v>996.72252019199993</v></c><c r="K97" s="185"><f>'CO2 factors'!G$7*K19</f><v>0</v></c><c r="L97" s="185"><f>'CO2 factors'!H$7*L19</f><v>0</v></c><c r="M97" s="64"><f t="shared" si="10"/><v>14118.159197469598</v></c><c r="N97" s="185"><f>'CO2 factors'!J$7*N19</f><v>0</v></c><c r="O97" s="185"><f>'CO2 factors'!K$7*O19</f><v>0</v></c><c r="P97" s="185"><f>'CO2 factors'!L$7*P19</f><v>0</v></c><c r="Q97" s="185"><f>'CO2 factors'!M$7*Q19</f><v>0</v></c><c r="R97" s="185"><f>'CO2 factors'!N$7*R19</f><v>0</v></c><c r="S97" s="185"><f>'CO2 factors'!O$7*S19</f><v>0</v></c><c r="T97" s="64"><f t="shared" si="12"/><v>0</v></c><c r="U97" s="64"><f t="shared" si="13"/><v>19806.126258564156</v></c></row><row r="98" spans="1:21" s="21" customFormat="1" ht="15.75"><c r="A98" s="22"/><c r="B98" s="182" t="str"><f>Translation!A63</f><v>Lighting</v></c><c r="C98" s="185"><f t="shared" si="14"/><v>3433.260618925317</v></c><c r="D98" s="185"><f t="shared" si="15"/><v>0</v></c><c r="E98" s="185"><f t="shared" si="16"/><v>0</v></c><c r="F98" s="64"><f t="shared" si="8"/><v>3433.260618925317</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3433.260618925317</v></c></row><row r="99" spans="1:21" s="21" customFormat="1" ht="15.75"><c r="A99" s="22"/><c r="B99" s="182" t="str"><f>Translation!A64</f><v>Cooking</v></c><c r="C99" s="185"><f t="shared" si="14"/><v>2399.2990916400013</v></c><c r="D99" s="185"><f t="shared" si="15"/><v>0</v></c><c r="E99" s="185"><f t="shared" si="16"/><v>0</v></c><c r="F99" s="64"><f t="shared" si="8"/><v>2399.2990916400013</v></c><c r="G99" s="185"><f>'CO2 factors'!C$7*G21</f><v>0</v></c><c r="H99" s="185"><f>'CO2 factors'!D$7*H21</f><v>0</v></c><c r="I99" s="185"><f>'CO2 factors'!E$7*I21</f><v>0</v></c><c r="J99" s="185"><f>'CO2 factors'!F$7*J21</f><v>425.59629119999994</v></c><c r="K99" s="185"><f>'CO2 factors'!G$7*K21</f><v>0</v></c><c r="L99" s="185"><f>'CO2 factors'!H$7*L21</f><v>0</v></c><c r="M99" s="64"><f t="shared" si="10"/><v>425.59629119999994</v></c><c r="N99" s="185"><f>'CO2 factors'!J$7*N21</f><v>0</v></c><c r="O99" s="185"><f>'CO2 factors'!K$7*O21</f><v>0</v></c><c r="P99" s="185"><f>'CO2 factors'!L$7*P21</f><v>0</v></c><c r="Q99" s="185"><f>'CO2 factors'!M$7*Q21</f><v>0</v></c><c r="R99" s="185"><f>'CO2 factors'!N$7*R21</f><v>0</v></c><c r="S99" s="185"><f>'CO2 factors'!O$7*S21</f><v>0</v></c><c r="T99" s="64"><f t="shared" si="12"/><v>0</v></c><c r="U99" s="64"><f t="shared" si="13"/><v>2824.8953828400013</v></c></row><row r="100" spans="1:21" s="21" customFormat="1" ht="15.75"><c r="A100" s="22"/><c r="B100" s="182" t="str"><f>Translation!A65</f><v>Refrigerator and freezers</v></c><c r="C100" s="185"><f t="shared" si="14"/><v>3367.4373216000013</v></c><c r="D100" s="185"><f t="shared" si="15"/><v>0</v></c><c r="E100" s="185"><f t="shared" si="16"/><v>0</v></c><c r="F100" s="64"><f t="shared" si="8"/><v>3367.4373216000013</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3367.4373216000013</v></c></row><row r="101" spans="1:21" s="21" customFormat="1" ht="15.75"><c r="A101" s="22"/><c r="B101" s="182" t="str"><f>Translation!A66</f><v>Laundry machines and dryers</v></c><c r="C101" s="185"><f t="shared" si="14"/><v>204.9470280000001</v></c><c r="D101" s="185"><f t="shared" si="15"/><v>0</v></c><c r="E101" s="185"><f t="shared" si="16"/><v>0</v></c><c r="F101" s="64"><f t="shared" si="8"/><v>204.9470280000001</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204.9470280000001</v></c></row><row r="102" spans="1:21" s="21" customFormat="1" ht="15.75"><c r="A102" s="22"/><c r="B102" s="182" t="str"><f>Translation!A67</f><v>Dish washing</v></c><c r="C102" s="185"><f t="shared" si="14"/><v>286.9258392000001</v></c><c r="D102" s="185"><f t="shared" si="15"/><v>0</v></c><c r="E102" s="185"><f t="shared" si="16"/><v>0</v></c><c r="F102" s="64"><f t="shared" si="8"/><v>286.9258392000001</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286.9258392000001</v></c></row><row r="103" spans="1:21" s="21" customFormat="1" ht="15.75"><c r="A103" s="22"/><c r="B103" s="182" t="str"><f>Translation!A68</f><v>Tv sets</v></c><c r="C103" s="185"><f t="shared" si="14"/><v>266.5887879600001</v></c><c r="D103" s="185"><f t="shared" si="15"/><v>0</v></c><c r="E103" s="185"><f t="shared" si="16"/><v>0</v></c><c r="F103" s="64"><f t="shared" si="8"/><v>266.5887879600001</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266.5887879600001</v></c></row><row r="104" spans="1:21" s="21" customFormat="1" ht="15.75"><c r="A104" s="22"/><c r="B104" s="182" t="str"><f>Translation!A69</f><v>Other electric appliances</v></c><c r="C104" s="185"><f t="shared" si="14"/><v>2398.9564622495996</v></c><c r="D104" s="185"><f t="shared" si="15"/><v>0</v></c><c r="E104" s="185"><f t="shared" si="16"/><v>0</v></c><c r="F104" s="64"><f t="shared" si="8"/><v>2398.9564622495996</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2398.9564622495996</v></c></row><row r="105" spans="1:21" s="21" customFormat="1" ht="15.75"><c r="A105" s="22"/><c r="B105" s="66" t="str"><f>Translation!A70</f><v>PRIMARY SECTOR</v></c><c r="C105" s="64"><f>SUM(C106:C107)</f><v>3637.5196846153858</v></c><c r="D105" s="64"><f>SUM(D106:D107)</f><v>0</v></c><c r="E105" s="64"><f>SUM(E106:E107)</f><v>0</v></c><c r="F105" s="64"><f t="shared" si="8"/><v>3637.5196846153858</v></c><c r="G105" s="64"><f t="shared" ref="G105:L105" si="17">SUM(G106:G107)</f><v>0</v></c><c r="H105" s="64"><f t="shared" si="17"/><v>216.58916668390958</v></c><c r="I105" s="64"><f t="shared" si="17"/><v>0</v></c><c r="J105" s="64"><f t="shared" si="17"/><v>0</v></c><c r="K105" s="64"><f t="shared" si="17"/><v>0</v></c><c r="L105" s="64"><f t="shared" si="17"/><v>0</v></c><c r="M105" s="64"><f t="shared" si="10"/><v>216.58916668390958</v></c><c r="N105" s="64"><f t="shared" ref="N105:S105" si="18">SUM(N106:N107)</f><v>0</v></c><c r="O105" s="64"><f t="shared" si="18"/><v>0</v></c><c r="P105" s="64"><f t="shared" si="18"/><v>0</v></c><c r="Q105" s="64"><f t="shared" si="18"/><v>0</v></c><c r="R105" s="64"><f t="shared" si="18"/><v>0</v></c><c r="S105" s="64"><f t="shared" si="18"/><v>0</v></c><c r="T105" s="64"><f t="shared" si="12"/><v>0</v></c><c r="U105" s="64"><f t="shared" si="13"/><v>3854.1088512992956</v></c></row><row r="106" spans="1:21" s="21" customFormat="1" ht="15.75"><c r="A106" s="22"/><c r="B106" s="183" t="str"><f>Translation!A71</f><v>Agriculture, forestry and fishing</v></c><c r="C106" s="185"><f>IF(AND(C$48&gt;0,($S$133+$V$143)&gt;0), ($S$133+$V$143)/C$48,0)*C28</f><v>3637.5196846153858</v></c><c r="D106" s="185"><f>IF(AND(D$48&gt;0,$S$134&gt;0), ($S$134)/D$48,0)*D28</f><v>0</v></c><c r="E106" s="185"><f>IF(AND(E$48&gt;0,$S$135&gt;0), ($S$135)/E$48,0)*E28</f><v>0</v></c><c r="F106" s="64"><f t="shared" si="8"/><v>3637.5196846153858</v></c><c r="G106" s="185"><f>'CO2 factors'!C$7*G28</f><v>0</v></c><c r="H106" s="185"><f>'CO2 factors'!D$7*H28</f><v>216.58916668390958</v></c><c r="I106" s="185"><f>'CO2 factors'!E$7*I28</f><v>0</v></c><c r="J106" s="185"><f>'CO2 factors'!F$7*J28</f><v>0</v></c><c r="K106" s="185"><f>'CO2 factors'!G$7*K28</f><v>0</v></c><c r="L106" s="185"><f>'CO2 factors'!H$7*L28</f><v>0</v></c><c r="M106" s="64"><f t="shared" si="10"/><v>216.58916668390958</v></c><c r="N106" s="185"><f>'CO2 factors'!J$7*N28</f><v>0</v></c><c r="O106" s="185"><f>'CO2 factors'!K$7*O28</f><v>0</v></c><c r="P106" s="185"><f>'CO2 factors'!L$7*P28</f><v>0</v></c><c r="Q106" s="185"><f>'CO2 factors'!M$7*Q28</f><v>0</v></c><c r="R106" s="185"><f>'CO2 factors'!N$7*R28</f><v>0</v></c><c r="S106" s="185"><f>'CO2 factors'!O$7*S28</f><v>0</v></c><c r="T106" s="64"><f t="shared" si="12"/><v>0</v></c><c r="U106" s="64"><f t="shared" si="13"/><v>3854.1088512992956</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3266.837575468091</v></c><c r="D108" s="64"><f>SUM(D109:D111)</f><v>0</v></c><c r="E108" s="64"><f>SUM(E109:E111)</f><v>0</v></c><c r="F108" s="64"><f t="shared" si="8"/><v>3266.837575468091</v></c><c r="G108" s="64"><f t="shared" ref="G108:L108" si="19">SUM(G109:G111)</f><v>458.86057212571546</v></c><c r="H108" s="64"><f t="shared" si="19"/><v>458.97547313803159</v></c><c r="I108" s="64"><f t="shared" si="19"/><v>0</v></c><c r="J108" s="64"><f t="shared" si="19"/><v>41.640381648460583</v></c><c r="K108" s="64"><f t="shared" si="19"/><v>0</v></c><c r="L108" s="64"><f t="shared" si="19"/><v>0</v></c><c r="M108" s="64"><f t="shared" si="10"/><v>959.47642691220767</v></c><c r="N108" s="64"><f t="shared" ref="N108:S108" si="20">SUM(N109:N111)</f><v>0</v></c><c r="O108" s="64"><f t="shared" si="20"/><v>0</v></c><c r="P108" s="64"><f t="shared" si="20"/><v>0</v></c><c r="Q108" s="64"><f t="shared" si="20"/><v>0</v></c><c r="R108" s="64"><f t="shared" si="20"/><v>0</v></c><c r="S108" s="64"><f t="shared" si="20"/><v>0</v></c><c r="T108" s="64"><f t="shared" si="12"/><v>0</v></c><c r="U108" s="64"><f t="shared" si="13"/><v>4226.3140023802989</v></c></row><row r="109" spans="1:21" s="21" customFormat="1" ht="15.75"><c r="A109" s="22"/><c r="B109" s="183" t="str"><f>Translation!A74</f><v>Manufacturing</v></c><c r="C109" s="185"><f>IF(AND(C$48&gt;0,($S$133+$V$143)&gt;0), ($S$133+$V$143)/C$48,0)*C31</f><v>1792.1637050209272</v></c><c r="D109" s="185"><f>IF(AND(D$48&gt;0,$S$134&gt;0), ($S$134)/D$48,0)*D31</f><v>0</v></c><c r="E109" s="185"><f>IF(AND(E$48&gt;0,$S$135&gt;0), ($S$135)/E$48,0)*E31</f><v>0</v></c><c r="F109" s="64"><f t="shared" si="8"/><v>1792.1637050209272</v></c><c r="G109" s="185"><f>'CO2 factors'!C$7*G31</f><v>344.14542909428661</v></c><c r="H109" s="185"><f>'CO2 factors'!D$7*H31</f><v>344.23160485352372</v></c><c r="I109" s="185"><f>'CO2 factors'!E$7*I31</f><v>0</v></c><c r="J109" s="185"><f>'CO2 factors'!F$7*J31</f><v>41.640381648460583</v></c><c r="K109" s="185"><f>'CO2 factors'!G$7*K31</f><v>0</v></c><c r="L109" s="185"><f>'CO2 factors'!H$7*L31</f><v>0</v></c><c r="M109" s="64"><f t="shared" si="10"/><v>730.01741559627089</v></c><c r="N109" s="185"><f>'CO2 factors'!J$7*N31</f><v>0</v></c><c r="O109" s="185"><f>'CO2 factors'!K$7*O31</f><v>0</v></c><c r="P109" s="185"><f>'CO2 factors'!L$7*P31</f><v>0</v></c><c r="Q109" s="185"><f>'CO2 factors'!M$7*Q31</f><v>0</v></c><c r="R109" s="185"><f>'CO2 factors'!N$7*R31</f><v>0</v></c><c r="S109" s="185"><f>'CO2 factors'!O$7*S31</f><v>0</v></c><c r="T109" s="64"><f t="shared" si="12"/><v>0</v></c><c r="U109" s="64"><f t="shared" si="13"/><v>2522.1811206171978</v></c></row><row r="110" spans="1:21" s="21" customFormat="1" ht="30"><c r="A110" s="22"/><c r="B110" s="183" t="str"><f>Translation!A75</f><v>Water supply, sewerage, waste management and remediation activities</v></c><c r="C110" s="185"><f>IF(AND(C$48&gt;0,($S$133+$V$143)&gt;0), ($S$133+$V$143)/C$48,0)*C32</f><v>877.28596877352152</v></c><c r="D110" s="185"><f>IF(AND(D$48&gt;0,$S$134&gt;0), ($S$134)/D$48,0)*D32</f><v>0</v></c><c r="E110" s="185"><f>IF(AND(E$48&gt;0,$S$135&gt;0), ($S$135)/E$48,0)*E32</f><v>0</v></c><c r="F110" s="64"><f t="shared" si="8"/><v>877.28596877352152</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877.28596877352152</v></c></row><row r="111" spans="1:21" s="21" customFormat="1" ht="15.75"><c r="A111" s="22"/><c r="B111" s="183" t="str"><f>Translation!A76</f><v>Construction</v></c><c r="C111" s="185"><f>IF(AND(C$48&gt;0,($S$133+$V$143)&gt;0), ($S$133+$V$143)/C$48,0)*C33</f><v>597.38790167364232</v></c><c r="D111" s="185"><f>IF(AND(D$48&gt;0,$S$134&gt;0), ($S$134)/D$48,0)*D33</f><v>0</v></c><c r="E111" s="185"><f>IF(AND(E$48&gt;0,$S$135&gt;0), ($S$135)/E$48,0)*E33</f><v>0</v></c><c r="F111" s="64"><f t="shared" si="8"/><v>597.38790167364232</v></c><c r="G111" s="75"><f>'CO2 factors'!C$7*G33</f><v>114.71514303142887</v></c><c r="H111" s="75"><f>'CO2 factors'!D$7*H33</f><v>114.74386828450788</v></c><c r="I111" s="75"><f>'CO2 factors'!E$7*I33</f><v>0</v></c><c r="J111" s="75"><f>'CO2 factors'!F$7*J33</f><v>0</v></c><c r="K111" s="75"><f>'CO2 factors'!G$7*K33</f><v>0</v></c><c r="L111" s="75"><f>'CO2 factors'!H$7*L33</f><v>0</v></c><c r="M111" s="64"><f t="shared" si="10"/><v>229.45901131593675</v></c><c r="N111" s="75"><f>'CO2 factors'!J$7*N33</f><v>0</v></c><c r="O111" s="75"><f>'CO2 factors'!K$7*O33</f><v>0</v></c><c r="P111" s="75"><f>'CO2 factors'!L$7*P33</f><v>0</v></c><c r="Q111" s="75"><f>'CO2 factors'!M$7*Q33</f><v>0</v></c><c r="R111" s="75"><f>'CO2 factors'!N$7*R33</f><v>0</v></c><c r="S111" s="75"><f>'CO2 factors'!O$7*S33</f><v>0</v></c><c r="T111" s="64"><f t="shared" si="12"/><v>0</v></c><c r="U111" s="64"><f t="shared" si="13"/><v>826.8469129895791</v></c></row><row r="112" spans="1:21" s="21" customFormat="1" ht="15.75"><c r="A112" s="22"/><c r="B112" s="61" t="str"><f>Translation!A77</f><v>TERTIARY SECTOR</v></c><c r="C112" s="64"><f>SUM(C113:C120)</f><v>24377.973233804263</v></c><c r="D112" s="64"><f>SUM(D113:D120)</f><v>0</v></c><c r="E112" s="64"><f>SUM(E113:E120)</f><v>0</v></c><c r="F112" s="64"><f t="shared" si="8"/><v>24377.973233804263</v></c><c r="G112" s="64"><f t="shared" ref="G112:L112" si="21">SUM(G113:G120)</f><v>0</v></c><c r="H112" s="64"><f t="shared" si="21"/><v>4745.387151875887</v></c><c r="I112" s="64"><f t="shared" si="21"/><v>0</v></c><c r="J112" s="64"><f t="shared" si="21"/><v>92.383200000000031</v></c><c r="K112" s="64"><f t="shared" si="21"/><v>0</v></c><c r="L112" s="64"><f t="shared" si="21"/><v>0</v></c><c r="M112" s="64"><f t="shared" si="10"/><v>4837.7703518758872</v></c><c r="N112" s="64"><f t="shared" ref="N112:S112" si="22">SUM(N113:N120)</f><v>0</v></c><c r="O112" s="64"><f t="shared" si="22"/><v>0</v></c><c r="P112" s="64"><f t="shared" si="22"/><v>0</v></c><c r="Q112" s="64"><f t="shared" si="22"/><v>0</v></c><c r="R112" s="64"><f t="shared" si="22"/><v>0</v></c><c r="S112" s="64"><f t="shared" si="22"/><v>0</v></c><c r="T112" s="64"><f t="shared" si="12"/><v>0</v></c><c r="U112" s="64"><f t="shared" si="13"/><v>29215.743585680149</v></c></row><row r="113" spans="1:23" s="21" customFormat="1" ht="30"><c r="A113" s="22"/><c r="B113" s="183" t="str"><f>Translation!A78</f><v xml:space="preserve">Wholesale and retail trade; repair of motor vehicles and motorcycles </v></c><c r="C113" s="185"><f t="shared" ref="C113:C120" si="23">IF(AND(C$48&gt;0,($S$133+$V$143)&gt;0), ($S$133+$V$143)/C$48,0)*C35</f><v>4975.6829800651212</v></c><c r="D113" s="185"><f t="shared" ref="D113:D120" si="24">IF(AND(D$48&gt;0,$S$134&gt;0), ($S$134)/D$48,0)*D35</f><v>0</v></c><c r="E113" s="185"><f t="shared" ref="E113:E120" si="25">IF(AND(E$48&gt;0,$S$135&gt;0), ($S$135)/E$48,0)*E35</f><v>0</v></c><c r="F113" s="64"><f t="shared" si="8"/><v>4975.6829800651212</v></c><c r="G113" s="185"><f>'CO2 factors'!C$7*G35</f><v>0</v></c><c r="H113" s="185"><f>'CO2 factors'!D$7*H35</f><v>1170.9246248405123</v></c><c r="I113" s="185"><f>'CO2 factors'!E$7*I35</f><v>0</v></c><c r="J113" s="185"><f>'CO2 factors'!F$7*J35</f><v>0</v></c><c r="K113" s="185"><f>'CO2 factors'!G$7*K35</f><v>0</v></c><c r="L113" s="185"><f>'CO2 factors'!H$7*L35</f><v>0</v></c><c r="M113" s="64"><f t="shared" si="10"/><v>1170.9246248405123</v></c><c r="N113" s="185"><f>'CO2 factors'!J$7*N35</f><v>0</v></c><c r="O113" s="185"><f>'CO2 factors'!K$7*O35</f><v>0</v></c><c r="P113" s="185"><f>'CO2 factors'!L$7*P35</f><v>0</v></c><c r="Q113" s="185"><f>'CO2 factors'!M$7*Q35</f><v>0</v></c><c r="R113" s="185"><f>'CO2 factors'!N$7*R35</f><v>0</v></c><c r="S113" s="185"><f>'CO2 factors'!O$7*S35</f><v>0</v></c><c r="T113" s="64"><f t="shared" si="12"/><v>0</v></c><c r="U113" s="64"><f t="shared" si="13"/><v>6146.6076049056337</v></c></row><row r="114" spans="1:23" s="21" customFormat="1" ht="15.75"><c r="A114" s="22"/><c r="B114" s="183" t="str"><f>Translation!A79</f><v>Accommodation and food service activities</v></c><c r="C114" s="185"><f t="shared" si="23"/><v>10145.566220343591</v></c><c r="D114" s="185"><f t="shared" si="24"/><v>0</v></c><c r="E114" s="185"><f t="shared" si="25"/><v>0</v></c><c r="F114" s="64"><f t="shared" si="8"/><v>10145.566220343591</v></c><c r="G114" s="185"><f>'CO2 factors'!C$7*G36</f><v>0</v></c><c r="H114" s="185"><f>'CO2 factors'!D$7*H36</f><v>1909.6573420299305</v></c><c r="I114" s="185"><f>'CO2 factors'!E$7*I36</f><v>0</v></c><c r="J114" s="185"><f>'CO2 factors'!F$7*J36</f><v>92.383200000000031</v></c><c r="K114" s="185"><f>'CO2 factors'!G$7*K36</f><v>0</v></c><c r="L114" s="185"><f>'CO2 factors'!H$7*L36</f><v>0</v></c><c r="M114" s="64"><f t="shared" si="10"/><v>2002.0405420299305</v></c><c r="N114" s="185"><f>'CO2 factors'!J$7*N36</f><v>0</v></c><c r="O114" s="185"><f>'CO2 factors'!K$7*O36</f><v>0</v></c><c r="P114" s="185"><f>'CO2 factors'!L$7*P36</f><v>0</v></c><c r="Q114" s="185"><f>'CO2 factors'!M$7*Q36</f><v>0</v></c><c r="R114" s="185"><f>'CO2 factors'!N$7*R36</f><v>0</v></c><c r="S114" s="185"><f>'CO2 factors'!O$7*S36</f><v>0</v></c><c r="T114" s="64"><f t="shared" si="12"/><v>0</v></c><c r="U114" s="64"><f t="shared" si="13"/><v>12147.606762373522</v></c></row><row r="115" spans="1:23" s="21" customFormat="1" ht="15.75"><c r="A115" s="22"/><c r="B115" s="183" t="str"><f>Translation!A80</f><v>General public administration and social security</v></c><c r="C115" s="185"><f t="shared" si="23"/><v>2110.4419354838715</v></c><c r="D115" s="185"><f t="shared" si="24"/><v>0</v></c><c r="E115" s="185"><f t="shared" si="25"/><v>0</v></c><c r="F115" s="64"><f t="shared" si="8"/><v>2110.4419354838715</v></c><c r="G115" s="185"><f>'CO2 factors'!C$7*G37</f><v>0</v></c><c r="H115" s="185"><f>'CO2 factors'!D$7*H37</f><v>199.65896212500004</v></c><c r="I115" s="185"><f>'CO2 factors'!E$7*I37</f><v>0</v></c><c r="J115" s="185"><f>'CO2 factors'!F$7*J37</f><v>0</v></c><c r="K115" s="185"><f>'CO2 factors'!G$7*K37</f><v>0</v></c><c r="L115" s="185"><f>'CO2 factors'!H$7*L37</f><v>0</v></c><c r="M115" s="64"><f t="shared" si="10"/><v>199.65896212500004</v></c><c r="N115" s="185"><f>'CO2 factors'!J$7*N37</f><v>0</v></c><c r="O115" s="185"><f>'CO2 factors'!K$7*O37</f><v>0</v></c><c r="P115" s="185"><f>'CO2 factors'!L$7*P37</f><v>0</v></c><c r="Q115" s="185"><f>'CO2 factors'!M$7*Q37</f><v>0</v></c><c r="R115" s="185"><f>'CO2 factors'!N$7*R37</f><v>0</v></c><c r="S115" s="185"><f>'CO2 factors'!O$7*S37</f><v>0</v></c><c r="T115" s="64"><f t="shared" si="12"/><v>0</v></c><c r="U115" s="64"><f t="shared" si="13"/><v>2310.1008976088715</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1213.2351000000006</v></c><c r="D117" s="185"><f t="shared" si="24"/><v>0</v></c><c r="E117" s="185"><f t="shared" si="25"/><v>0</v></c><c r="F117" s="64"><f t="shared" si="8"/><v>1213.2351000000006</v></c><c r="G117" s="185"><f>'CO2 factors'!C$7*G39</f><v>0</v></c><c r="H117" s="185"><f>'CO2 factors'!D$7*H39</f><v>397.85375852775002</v></c><c r="I117" s="185"><f>'CO2 factors'!E$7*I39</f><v>0</v></c><c r="J117" s="185"><f>'CO2 factors'!F$7*J39</f><v>0</v></c><c r="K117" s="185"><f>'CO2 factors'!G$7*K39</f><v>0</v></c><c r="L117" s="185"><f>'CO2 factors'!H$7*L39</f><v>0</v></c><c r="M117" s="64"><f t="shared" si="10"/><v>397.85375852775002</v></c><c r="N117" s="185"><f>'CO2 factors'!J$7*N39</f><v>0</v></c><c r="O117" s="185"><f>'CO2 factors'!K$7*O39</f><v>0</v></c><c r="P117" s="185"><f>'CO2 factors'!L$7*P39</f><v>0</v></c><c r="Q117" s="185"><f>'CO2 factors'!M$7*Q39</f><v>0</v></c><c r="R117" s="185"><f>'CO2 factors'!N$7*R39</f><v>0</v></c><c r="S117" s="185"><f>'CO2 factors'!O$7*S39</f><v>0</v></c><c r="T117" s="64"><f t="shared" si="12"/><v>0</v></c><c r="U117" s="64"><f t="shared" si="13"/><v>1611.0888585277505</v></c></row><row r="118" spans="1:23" s="21" customFormat="1" ht="15.75"><c r="A118" s="22"/><c r="B118" s="183" t="str"><f>Translation!A83</f><v>Human health and social work activities</v></c><c r="C118" s="185"><f t="shared" si="23"/><v>393.56360616727443</v></c><c r="D118" s="185"><f t="shared" si="24"/><v>0</v></c><c r="E118" s="185"><f t="shared" si="25"/><v>0</v></c><c r="F118" s="64"><f t="shared" si="8"/><v>393.56360616727443</v></c><c r="G118" s="185"><f>'CO2 factors'!C$7*G40</f><v>0</v></c><c r="H118" s="185"><f>'CO2 factors'!D$7*H40</f><v>130.55276448028494</v></c><c r="I118" s="185"><f>'CO2 factors'!E$7*I40</f><v>0</v></c><c r="J118" s="185"><f>'CO2 factors'!F$7*J40</f><v>0</v></c><c r="K118" s="185"><f>'CO2 factors'!G$7*K40</f><v>0</v></c><c r="L118" s="185"><f>'CO2 factors'!H$7*L40</f><v>0</v></c><c r="M118" s="64"><f t="shared" si="10"/><v>130.55276448028494</v></c><c r="N118" s="185"><f>'CO2 factors'!J$7*N40</f><v>0</v></c><c r="O118" s="185"><f>'CO2 factors'!K$7*O40</f><v>0</v></c><c r="P118" s="185"><f>'CO2 factors'!L$7*P40</f><v>0</v></c><c r="Q118" s="185"><f>'CO2 factors'!M$7*Q40</f><v>0</v></c><c r="R118" s="185"><f>'CO2 factors'!N$7*R40</f><v>0</v></c><c r="S118" s="185"><f>'CO2 factors'!O$7*S40</f><v>0</v></c><c r="T118" s="64"><f t="shared" si="12"/><v>0</v></c><c r="U118" s="64"><f t="shared" si="13"/><v>524.11637064755939</v></c></row><row r="119" spans="1:23" s="21" customFormat="1" ht="15.75"><c r="A119" s="22"/><c r="B119" s="183" t="str"><f>Translation!A84</f><v>Other services</v></c><c r="C119" s="185"><f t="shared" si="23"/><v>3980.5463840520956</v></c><c r="D119" s="185"><f t="shared" si="24"/><v>0</v></c><c r="E119" s="185"><f t="shared" si="25"/><v>0</v></c><c r="F119" s="64"><f t="shared" si="8"/><v>3980.5463840520956</v></c><c r="G119" s="185"><f>'CO2 factors'!C$7*G41</f><v>0</v></c><c r="H119" s="185"><f>'CO2 factors'!D$7*H41</f><v>936.73969987240969</v></c><c r="I119" s="185"><f>'CO2 factors'!E$7*I41</f><v>0</v></c><c r="J119" s="185"><f>'CO2 factors'!F$7*J41</f><v>0</v></c><c r="K119" s="185"><f>'CO2 factors'!G$7*K41</f><v>0</v></c><c r="L119" s="185"><f>'CO2 factors'!H$7*L41</f><v>0</v></c><c r="M119" s="64"><f t="shared" si="10"/><v>936.73969987240969</v></c><c r="N119" s="185"><f>'CO2 factors'!J$7*N41</f><v>0</v></c><c r="O119" s="185"><f>'CO2 factors'!K$7*O41</f><v>0</v></c><c r="P119" s="185"><f>'CO2 factors'!L$7*P41</f><v>0</v></c><c r="Q119" s="185"><f>'CO2 factors'!M$7*Q41</f><v>0</v></c><c r="R119" s="185"><f>'CO2 factors'!N$7*R41</f><v>0</v></c><c r="S119" s="185"><f>'CO2 factors'!O$7*S41</f><v>0</v></c><c r="T119" s="64"><f t="shared" si="12"/><v>0</v></c><c r="U119" s="64"><f t="shared" si="13"/><v>4917.286083924505</v></c></row><row r="120" spans="1:23" s="21" customFormat="1" ht="15.75"><c r="A120" s="22"/><c r="B120" s="183" t="str"><f>Translation!A85</f><v>Public lighting</v></c><c r="C120" s="185"><f t="shared" si="23"/><v>1558.9370076923083</v></c><c r="D120" s="185"><f t="shared" si="24"/><v>0</v></c><c r="E120" s="185"><f t="shared" si="25"/><v>0</v></c><c r="F120" s="64"><f t="shared" si="8"/><v>1558.9370076923083</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1558.9370076923083</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5850.4300373029382</v></c><c r="I121" s="64"><f t="shared" si="26"/><v>7654.4106188176474</v></c><c r="J121" s="64"><f t="shared" si="26"/><v>0</v></c><c r="K121" s="64"><f t="shared" si="26"/><v>0</v></c><c r="L121" s="64"><f t="shared" si="26"/><v>0</v></c><c r="M121" s="64"><f t="shared" si="10"/><v>13504.840656120585</v></c><c r="N121" s="64"><f t="shared" ref="N121:S121" si="27">SUM(N122:N125)</f><v>0</v></c><c r="O121" s="64"><f t="shared" si="27"/><v>0</v></c><c r="P121" s="64"><f t="shared" si="27"/><v>0</v></c><c r="Q121" s="64"><f t="shared" si="27"/><v>0</v></c><c r="R121" s="64"><f t="shared" si="27"/><v>0</v></c><c r="S121" s="64"><f t="shared" si="27"/><v>0</v></c><c r="T121" s="64"><f t="shared" si="12"/><v>0</v></c><c r="U121" s="64"><f t="shared" si="13"/><v>13504.840656120585</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37.10629135772718</v></c><c r="I122" s="185"><f>'CO2 factors'!E$7*I44</f><v>7.9792491370044383</v></c><c r="J122" s="185"><f>'CO2 factors'!F$7*J44</f><v>0</v></c><c r="K122" s="185"><f>'CO2 factors'!G$7*K44</f><v>0</v></c><c r="L122" s="185"><f>'CO2 factors'!H$7*L44</f><v>0</v></c><c r="M122" s="64"><f t="shared" si="10"/><v>45.085540494731617</v></c><c r="N122" s="185"><f>'CO2 factors'!J$7*N44</f><v>0</v></c><c r="O122" s="185"><f>'CO2 factors'!K$7*O44</f><v>0</v></c><c r="P122" s="185"><f>'CO2 factors'!L$7*P44</f><v>0</v></c><c r="Q122" s="185"><f>'CO2 factors'!M$7*Q44</f><v>0</v></c><c r="R122" s="185"><f>'CO2 factors'!N$7*R44</f><v>0</v></c><c r="S122" s="185"><f>'CO2 factors'!O$7*S44</f><v>0</v></c><c r="T122" s="64"><f t="shared" si="12"/><v>0</v></c><c r="U122" s="64"><f t="shared" si="13"/><v>45.085540494731617</v></c></row><row r="123" spans="1:23" s="21" customFormat="1" ht="15.75"><c r="A123" s="22"/><c r="B123" s="183" t="str"><f>Translation!A88</f><v>Freight transport by road and removal services</v></c><c r="C123" s="185"><f>IF(AND(C$48&gt;0,($S$133+$V$143)&gt;0), ($S$133+$V$143)/C$48,0)*C45</f><v>0</v></c><c r="D123" s="185"><f>IF(AND(D$48&gt;0,$S$134&gt;0), ($S$134)/D$48,0)*D45</f><v>0</v></c><c r="E123" s="185"><f>IF(AND(E$48&gt;0,$S$135&gt;0), ($S$135)/E$48,0)*E45</f><v>0</v></c><c r="F123" s="64"><f t="shared" si="8"/><v>0</v></c><c r="G123" s="185"><f>'CO2 factors'!C$7*G45</f><v>0</v></c><c r="H123" s="185"><f>'CO2 factors'!D$7*H45</f><v>4516.584592556379</v></c><c r="I123" s="185"><f>'CO2 factors'!E$7*I45</f><v>971.23566903859069</v></c><c r="J123" s="185"><f>'CO2 factors'!F$7*J45</f><v>0</v></c><c r="K123" s="185"><f>'CO2 factors'!G$7*K45</f><v>0</v></c><c r="L123" s="185"><f>'CO2 factors'!H$7*L45</f><v>0</v></c><c r="M123" s="64"><f t="shared" si="10"/><v>5487.8202615949695</v></c><c r="N123" s="185"><f>'CO2 factors'!J$7*N45</f><v>0</v></c><c r="O123" s="185"><f>'CO2 factors'!K$7*O45</f><v>0</v></c><c r="P123" s="185"><f>'CO2 factors'!L$7*P45</f><v>0</v></c><c r="Q123" s="185"><f>'CO2 factors'!M$7*Q45</f><v>0</v></c><c r="R123" s="185"><f>'CO2 factors'!N$7*R45</f><v>0</v></c><c r="S123" s="185"><f>'CO2 factors'!O$7*S45</f><v>0</v></c><c r="T123" s="64"><f t="shared" si="12"/><v>0</v></c><c r="U123" s="64"><f t="shared" si="13"/><v>5487.8202615949695</v></c></row><row r="124" spans="1:23" s="21" customFormat="1" ht="15.75"><c r="A124" s="22"/><c r="B124" s="183" t="str"><f>Translation!A89</f><v>Other fleet for public and private services</v></c><c r="C124" s="185"><f>IF(AND(C$48&gt;0,($S$133+$V$143)&gt;0), ($S$133+$V$143)/C$48,0)*C46</f><v>0</v></c><c r="D124" s="185"><f>IF(AND(D$48&gt;0,$S$134&gt;0), ($S$134)/D$48,0)*D46</f><v>0</v></c><c r="E124" s="185"><f>IF(AND(E$48&gt;0,$S$135&gt;0), ($S$135)/E$48,0)*E46</f><v>0</v></c><c r="F124" s="64"><f t="shared" si="8"/><v>0</v></c><c r="G124" s="185"><f>'CO2 factors'!C$7*G46</f><v>0</v></c><c r="H124" s="185"><f>'CO2 factors'!D$7*H46</f><v>19.106374249556357</v></c><c r="I124" s="185"><f>'CO2 factors'!E$7*I46</f><v>170.88758530805339</v></c><c r="J124" s="185"><f>'CO2 factors'!F$7*J46</f><v>0</v></c><c r="K124" s="185"><f>'CO2 factors'!G$7*K46</f><v>0</v></c><c r="L124" s="185"><f>'CO2 factors'!H$7*L46</f><v>0</v></c><c r="M124" s="64"><f t="shared" si="10"/><v>189.99395955760974</v></c><c r="N124" s="185"><f>'CO2 factors'!J$7*N46</f><v>0</v></c><c r="O124" s="185"><f>'CO2 factors'!K$7*O46</f><v>0</v></c><c r="P124" s="185"><f>'CO2 factors'!L$7*P46</f><v>0</v></c><c r="Q124" s="185"><f>'CO2 factors'!M$7*Q46</f><v>0</v></c><c r="R124" s="185"><f>'CO2 factors'!N$7*R46</f><v>0</v></c><c r="S124" s="185"><f>'CO2 factors'!O$7*S46</f><v>0</v></c><c r="T124" s="64"><f t="shared" si="12"/><v>0</v></c><c r="U124" s="64"><f t="shared" si="13"/><v>189.99395955760974</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1277.6327791392757</v></c><c r="I125" s="185"><f>'CO2 factors'!E$7*I47</f><v>6504.308115333999</v></c><c r="J125" s="185"><f>'CO2 factors'!F$7*J47</f><v>0</v></c><c r="K125" s="185"><f>'CO2 factors'!G$7*K47</f><v>0</v></c><c r="L125" s="185"><f>'CO2 factors'!H$7*L47</f><v>0</v></c><c r="M125" s="64"><f t="shared" si="10"/><v>7781.940894473275</v></c><c r="N125" s="185"><f>'CO2 factors'!J$7*N47</f><v>0</v></c><c r="O125" s="185"><f>'CO2 factors'!K$7*O47</f><v>0</v></c><c r="P125" s="185"><f>'CO2 factors'!L$7*P47</f><v>0</v></c><c r="Q125" s="185"><f>'CO2 factors'!M$7*Q47</f><v>0</v></c><c r="R125" s="185"><f>'CO2 factors'!N$7*R47</f><v>0</v></c><c r="S125" s="185"><f>'CO2 factors'!O$7*S47</f><v>0</v></c><c r="T125" s="64"><f t="shared" si="12"/><v>0</v></c><c r="U125" s="64"><f t="shared" si="13"/><v>7781.940894473275</v></c></row><row r="126" spans="1:23" s="21" customFormat="1" ht="15.75"><c r="A126" s="22"/><c r="B126" s="73" t="str"><f>Translation!A118</f><v>TOTAL FOR INTERNAL MARKET</v></c><c r="C126" s="65"><f>C95+C105+C108+C112+C121</f><v>54048.176973697628</v></c><c r="D126" s="65"><f>D95+D105+D108+D112+D121</f><v>0</v></c><c r="E126" s="65"><f>E95+E105+E108+E112+E121</f><v>0</v></c><c r="F126" s="64"><f t="shared" si="8"/><v>54048.176973697628</v></c><c r="G126" s="65"><f t="shared" ref="G126:L126" si="28">G95+G105+G108+G112+G121</f><v>458.86057212571546</v></c><c r="H126" s="65"><f t="shared" si="28"/><v>25659.120988122675</v></c><c r="I126" s="65"><f t="shared" si="28"/><v>7654.4106188176474</v></c><c r="J126" s="65"><f t="shared" si="28"/><v>1556.3423930404604</v></c><c r="K126" s="65"><f t="shared" si="28"/><v>0</v></c><c r="L126" s="65"><f t="shared" si="28"/><v>0</v></c><c r="M126" s="64"><f t="shared" si="10"/><v>35328.734572106499</v></c><c r="N126" s="65"><f t="shared" ref="N126:S126" si="29">N95+N105+N108+N112+N121</f><v>0</v></c><c r="O126" s="65"><f t="shared" si="29"/><v>0</v></c><c r="P126" s="65"><f t="shared" si="29"/><v>0</v></c><c r="Q126" s="65"><f t="shared" si="29"/><v>0</v></c><c r="R126" s="65"><f t="shared" si="29"/><v>0</v></c><c r="S126" s="65"><f t="shared" si="29"/><v>0</v></c><c r="T126" s="64"><f t="shared" si="12"/><v>0</v></c><c r="U126" s="64"><f t="shared" si="13"/><v>89376.91154580412</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16717.78423022354</v></c><c r="D133" s="189"><f>'CO2 factors'!D$7*D69</f><v>37330.392743474076</v></c><c r="E133" s="189"><f>'CO2 factors'!E$7*E69</f><v>0</v></c><c r="F133" s="189"><f>'CO2 factors'!F$7*F69</f><v>0</v></c><c r="G133" s="189"><f>'CO2 factors'!G$7*G69</f><v>0</v></c><c r="H133" s="189"><f>'CO2 factors'!H$7*H69</f><v>0</v></c><c r="I133" s="59"><f>SUM(C133:H133)</f><v>54048.176973697613</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54048.176973697613</v></c><c r="T133" s="58"/><c r="U133" s="321" t="str"><f>Translation!A124</f><v>Electricity</v></c><c r="V133" s="322"/><c r="W133" s="190"><f>IF(S59&gt;0,S133/S59,0)</f><v>0.77314285714285713</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16717.78423022354</v></c><c r="D136" s="53"><f t="shared" si="30"/><v>37330.392743474076</v></c><c r="E136" s="53"><f t="shared" si="30"/><v>0</v></c><c r="F136" s="53"><f t="shared" si="30"/><v>0</v></c><c r="G136" s="53"><f t="shared" si="30"/><v>0</v></c><c r="H136" s="53"><f t="shared" si="30"/><v>0</v></c><c r="I136" s="53"><f t="shared" si="30"/><v>54048.176973697613</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54048.176973697613</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17176.644802349256</v></c><c r="D143" s="186"><f>'CO2 factors'!D$7*D79</f><v>62989.513731596751</v></c><c r="E143" s="186"><f>'CO2 factors'!E$7*E79</f><v>7654.4106188176484</v></c><c r="F143" s="186"><f>'CO2 factors'!F$7*F79</f><v>1556.3423930404606</v></c><c r="G143" s="186"><f>'CO2 factors'!G$7*G79</f><v>0</v></c><c r="H143" s="186"><f>'CO2 factors'!H$7*H79</f><v>0</v></c><c r="I143" s="53"><f>SUM(C143:H143)</f><v>89376.91154580412</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89376.91154580412</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Lemnos</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18425</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44309.380355359754</v></c><c r="D17" s="234"><v>0</v></c><c r="E17" s="234"><v>0</v></c><c r="F17" s="64"><v>44309.380355359754</v></c><c r="G17" s="234"><v>0</v></c><c r="H17" s="234"><v>33342.13556700039</v></c><c r="I17" s="234"><v>0</v></c><c r="J17" s="234"><v>6462.2521598421818</v></c><c r="K17" s="234"><v>0</v></c><c r="L17" s="234"><v>0</v></c><c r="M17" s="64"><v>39804.387726842571</v></c><c r="N17" s="234"><v>0</v></c><c r="O17" s="234"><v>0</v></c><c r="P17" s="234"><v>12254.977655463143</v></c><c r="Q17" s="234"><v>0</v></c><c r="R17" s="234"><v>0</v></c><c r="S17" s="234"><v>15670.46122617481</v></c><c r="T17" s="64"><v>27925.438881637951</v></c><c r="U17" s="64"><v>112039.20696384028</v></c></row><row r="18" spans="1:21" s="21" customFormat="1" ht="15.75"><c r="A18" s="22"/><c r="B18" s="182" t="str"><f>Translation!A61</f><v>Hot water</v></c><c r="C18" s="154"><v>5319.6641068792242</v></c><c r="D18" s="154"><v>0</v></c><c r="E18" s="154"><v>0</v></c><c r="F18" s="64"><v>5319.6641068792242</v></c><c r="G18" s="154"><v>0</v></c><c r="H18" s="154"><v>3835.3080120615523</v></c><c r="I18" s="154"><v>0</v></c><c r="J18" s="154"><v>0</v></c><c r="K18" s="154"><v>0</v></c><c r="L18" s="154"><v>0</v></c><c r="M18" s="64"><v>3835.3080120615523</v></c><c r="N18" s="154"><v>0</v></c><c r="O18" s="154"><v>0</v></c><c r="P18" s="154"><v>12254.977655463143</v></c><c r="Q18" s="154"><v>0</v></c><c r="R18" s="154"><v>0</v></c><c r="S18" s="154"><v>2037.8448081395034</v></c><c r="T18" s="64"><v>14292.822463602646</v></c><c r="U18" s="64"><v>23447.794582543422</v></c></row><row r="19" spans="1:21" s="21" customFormat="1" ht="15.75"><c r="A19" s="22"/><c r="B19" s="182" t="str"><f>Translation!A62</f><v>Heating and cooling</v></c><c r="C19" s="154"><v>22719.534214006151</v></c><c r="D19" s="154"><v>0</v></c><c r="E19" s="154"><v>0</v></c><c r="F19" s="64"><v>22719.534214006151</v></c><c r="G19" s="154"><v>0</v></c><c r="H19" s="154"><v>29506.827554938838</v></c><c r="I19" s="154"><v>0</v></c><c r="J19" s="154"><v>4498.5852462728117</v></c><c r="K19" s="154"><v>0</v></c><c r="L19" s="154"><v>0</v></c><c r="M19" s="64"><v>34005.412801211649</v></c><c r="N19" s="154"><v>0</v></c><c r="O19" s="154"><v>0</v></c><c r="P19" s="154"><v>0</v></c><c r="Q19" s="154"><v>0</v></c><c r="R19" s="154"><v>0</v></c><c r="S19" s="154"><v>11996.227323394165</v></c><c r="T19" s="64"><v>11996.227323394165</v></c><c r="U19" s="64"><v>68721.174338611963</v></c></row><row r="20" spans="1:21" s="21" customFormat="1" ht="15.75"><c r="A20" s="22"/><c r="B20" s="182" t="str"><f>Translation!A63</f><v>Lighting</v></c><c r="C20" s="154"><v>4097.135994711618</v></c><c r="D20" s="154"><v>0</v></c><c r="E20" s="154"><v>0</v></c><c r="F20" s="64"><v>4097.135994711618</v></c><c r="G20" s="154"><v>0</v></c><c r="H20" s="154"><v>0</v></c><c r="I20" s="154"><v>0</v></c><c r="J20" s="154"><v>0</v></c><c r="K20" s="154"><v>0</v></c><c r="L20" s="154"><v>0</v></c><c r="M20" s="64"><v>0</v></c><c r="N20" s="154"><v>0</v></c><c r="O20" s="154"><v>0</v></c><c r="P20" s="154"><v>0</v></c><c r="Q20" s="154"><v>0</v></c><c r="R20" s="154"><v>0</v></c><c r="S20" s="154"><v>0</v></c><c r="T20" s="64"><v>0</v></c><c r="U20" s="64"><v>4097.135994711618</v></c></row><row r="21" spans="1:21" s="21" customFormat="1" ht="15.75"><c r="A21" s="22"/><c r="B21" s="182" t="str"><f>Translation!A64</f><v>Cooking</v></c><c r="C21" s="154"><v>3272.7781892822841</v></c><c r="D21" s="154"><v>0</v></c><c r="E21" s="154"><v>0</v></c><c r="F21" s="64"><v>3272.7781892822841</v></c><c r="G21" s="154"><v>0</v></c><c r="H21" s="154"><v>0</v></c><c r="I21" s="154"><v>0</v></c><c r="J21" s="154"><v>1963.6669135693703</v></c><c r="K21" s="154"><v>0</v></c><c r="L21" s="154"><v>0</v></c><c r="M21" s="64"><v>1963.6669135693703</v></c><c r="N21" s="154"><v>0</v></c><c r="O21" s="154"><v>0</v></c><c r="P21" s="154"><v>0</v></c><c r="Q21" s="154"><v>0</v></c><c r="R21" s="154"><v>0</v></c><c r="S21" s="154"><v>1636.3890946411418</v></c><c r="T21" s="64"><v>1636.3890946411418</v></c><c r="U21" s="64"><v>6872.8341974927962</v></c></row><row r="22" spans="1:21" s="21" customFormat="1" ht="15.75"><c r="A22" s="22"/><c r="B22" s="182" t="str"><f>Translation!A65</f><v>Refrigerator and freezers</v></c><c r="C22" s="154"><v>4593.3728972382933</v></c><c r="D22" s="154"><v>0</v></c><c r="E22" s="154"><v>0</v></c><c r="F22" s="64"><v>4593.3728972382933</v></c><c r="G22" s="154"><v>0</v></c><c r="H22" s="154"><v>0</v></c><c r="I22" s="154"><v>0</v></c><c r="J22" s="154"><v>0</v></c><c r="K22" s="154"><v>0</v></c><c r="L22" s="154"><v>0</v></c><c r="M22" s="64"><v>0</v></c><c r="N22" s="154"><v>0</v></c><c r="O22" s="154"><v>0</v></c><c r="P22" s="154"><v>0</v></c><c r="Q22" s="154"><v>0</v></c><c r="R22" s="154"><v>0</v></c><c r="S22" s="154"><v>0</v></c><c r="T22" s="64"><v>0</v></c><c r="U22" s="64"><v>4593.3728972382933</v></c></row><row r="23" spans="1:21" s="21" customFormat="1" ht="15.75"><c r="A23" s="22"/><c r="B23" s="182" t="str"><f>Translation!A66</f><v>Laundry machines and dryers</v></c><c r="C23" s="154"><v>279.55921191057041</v></c><c r="D23" s="154"><v>0</v></c><c r="E23" s="154"><v>0</v></c><c r="F23" s="64"><v>279.55921191057041</v></c><c r="G23" s="154"><v>0</v></c><c r="H23" s="154"><v>0</v></c><c r="I23" s="154"><v>0</v></c><c r="J23" s="154"><v>0</v></c><c r="K23" s="154"><v>0</v></c><c r="L23" s="154"><v>0</v></c><c r="M23" s="64"><v>0</v></c><c r="N23" s="154"><v>0</v></c><c r="O23" s="154"><v>0</v></c><c r="P23" s="154"><v>0</v></c><c r="Q23" s="154"><v>0</v></c><c r="R23" s="154"><v>0</v></c><c r="S23" s="154"><v>0</v></c><c r="T23" s="64"><v>0</v></c><c r="U23" s="64"><v>279.55921191057041</v></c></row><row r="24" spans="1:21" s="21" customFormat="1" ht="15.75"><c r="A24" s="22"/><c r="B24" s="182" t="str"><f>Translation!A67</f><v>Dish washing</v></c><c r="C24" s="154"><v>391.3828966747983</v></c><c r="D24" s="154"><v>0</v></c><c r="E24" s="154"><v>0</v></c><c r="F24" s="64"><v>391.3828966747983</v></c><c r="G24" s="154"><v>0</v></c><c r="H24" s="154"><v>0</v></c><c r="I24" s="154"><v>0</v></c><c r="J24" s="154"><v>0</v></c><c r="K24" s="154"><v>0</v></c><c r="L24" s="154"><v>0</v></c><c r="M24" s="64"><v>0</v></c><c r="N24" s="154"><v>0</v></c><c r="O24" s="154"><v>0</v></c><c r="P24" s="154"><v>0</v></c><c r="Q24" s="154"><v>0</v></c><c r="R24" s="154"><v>0</v></c><c r="S24" s="154"><v>0</v></c><c r="T24" s="64"><v>0</v></c><c r="U24" s="64"><v>391.3828966747983</v></c></row><row r="25" spans="1:21" s="21" customFormat="1" ht="15.75"><c r="A25" s="22"/><c r="B25" s="182" t="str"><f>Translation!A68</f><v>Tv sets</v></c><c r="C25" s="154"><v>363.64202103136478</v></c><c r="D25" s="154"><v>0</v></c><c r="E25" s="154"><v>0</v></c><c r="F25" s="64"><v>363.64202103136478</v></c><c r="G25" s="154"><v>0</v></c><c r="H25" s="154"><v>0</v></c><c r="I25" s="154"><v>0</v></c><c r="J25" s="154"><v>0</v></c><c r="K25" s="154"><v>0</v></c><c r="L25" s="154"><v>0</v></c><c r="M25" s="64"><v>0</v></c><c r="N25" s="154"><v>0</v></c><c r="O25" s="154"><v>0</v></c><c r="P25" s="154"><v>0</v></c><c r="Q25" s="154"><v>0</v></c><c r="R25" s="154"><v>0</v></c><c r="S25" s="154"><v>0</v></c><c r="T25" s="64"><v>0</v></c><c r="U25" s="64"><v>363.64202103136478</v></c></row><row r="26" spans="1:21" s="21" customFormat="1" ht="15.75"><c r="A26" s="22"/><c r="B26" s="182" t="str"><f>Translation!A69</f><v>Other electric appliances</v></c><c r="C26" s="154"><v>3272.310823625447</v></c><c r="D26" s="154"><v>0</v></c><c r="E26" s="154"><v>0</v></c><c r="F26" s="64"><v>3272.310823625447</v></c><c r="G26" s="154"><v>0</v></c><c r="H26" s="154"><v>0</v></c><c r="I26" s="154"><v>0</v></c><c r="J26" s="154"><v>0</v></c><c r="K26" s="154"><v>0</v></c><c r="L26" s="154"><v>0</v></c><c r="M26" s="64"><v>0</v></c><c r="N26" s="154"><v>0</v></c><c r="O26" s="154"><v>0</v></c><c r="P26" s="154"><v>0</v></c><c r="Q26" s="154"><v>0</v></c><c r="R26" s="154"><v>0</v></c><c r="S26" s="154"><v>0</v></c><c r="T26" s="64"><v>0</v></c><c r="U26" s="64"><v>3272.310823625447</v></c></row><row r="27" spans="1:21" s="21" customFormat="1" ht="15.75"><c r="A27" s="22"/><c r="B27" s="66" t="str"><f>Translation!A70</f><v>PRIMARY SECTOR</v></c><c r="C27" s="234"><v>5203.7616068940561</v></c><c r="D27" s="234"><v>0</v></c><c r="E27" s="234"><v>0</v></c><c r="F27" s="64"><v>5203.7616068940561</v></c><c r="G27" s="234"><v>0</v></c><c r="H27" s="234"><v>942.0773370266528</v></c><c r="I27" s="234"><v>0</v></c><c r="J27" s="234"><v>0</v></c><c r="K27" s="234"><v>0</v></c><c r="L27" s="234"><v>0</v></c><c r="M27" s="64"><v>942.0773370266528</v></c><c r="N27" s="234"><v>0</v></c><c r="O27" s="234"><v>0</v></c><c r="P27" s="234"><v>0</v></c><c r="Q27" s="234"><v>0</v></c><c r="R27" s="234"><v>0</v></c><c r="S27" s="234"><v>1075.4964478629831</v></c><c r="T27" s="64"><v>1075.4964478629831</v></c><c r="U27" s="64"><v>7221.3353917836921</v></c></row><row r="28" spans="1:21" s="21" customFormat="1" ht="15.75"><c r="A28" s="22"/><c r="B28" s="183" t="str"><f>Translation!A71</f><v>Agriculture, forestry and fishing</v></c><c r="C28" s="154"><v>5203.7616068940561</v></c><c r="D28" s="154"><v>0</v></c><c r="E28" s="154"><v>0</v></c><c r="F28" s="64"><v>5203.7616068940561</v></c><c r="G28" s="154"><v>0</v></c><c r="H28" s="154"><v>942.0773370266528</v></c><c r="I28" s="154"><v>0</v></c><c r="J28" s="154"><v>0</v></c><c r="K28" s="154"><v>0</v></c><c r="L28" s="154"><v>0</v></c><c r="M28" s="64"><v>942.0773370266528</v></c><c r="N28" s="154"><v>0</v></c><c r="O28" s="154"><v>0</v></c><c r="P28" s="154"><v>0</v></c><c r="Q28" s="154"><v>0</v></c><c r="R28" s="154"><v>0</v></c><c r="S28" s="154"><v>1075.4964478629831</v></c><c r="T28" s="64"><v>1075.4964478629831</v></c><c r="U28" s="64"><v>7221.3353917836921</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4160.627272043329</v></c><c r="D30" s="234"><v>0</v></c><c r="E30" s="234"><v>0</v></c><c r="F30" s="64"><v>4160.627272043329</v></c><c r="G30" s="234"><v>1700.4225480925431</v></c><c r="H30" s="234"><v>1777.2909646501521</v></c><c r="I30" s="234"><v>0</v></c><c r="J30" s="234"><v>179.38402969155288</v></c><c r="K30" s="234"><v>0</v></c><c r="L30" s="234"><v>0</v></c><c r="M30" s="64"><v>3657.0975424342482</v></c><c r="N30" s="234"><v>0</v></c><c r="O30" s="234"><v>0</v></c><c r="P30" s="234"><v>100.96678100593965</v></c><c r="Q30" s="234"><v>0</v></c><c r="R30" s="234"><v>0</v></c><c r="S30" s="234"><v>1825.992266789174</v></c><c r="T30" s="64"><v>1926.9590477951137</v></c><c r="U30" s="64"><v>9744.68386227269</v></c></row><row r="31" spans="1:21" s="21" customFormat="1" ht="15.75"><c r="A31" s="22"/><c r="B31" s="183" t="str"><f>Translation!A74</f><v>Manufacturing</v></c><c r="C31" s="154"><v>2282.4903334864671</v></c><c r="D31" s="154"><v>0</v></c><c r="E31" s="154"><v>0</v></c><c r="F31" s="64"><v>2282.4903334864671</v></c><c r="G31" s="154"><v>1275.3169110694073</v></c><c r="H31" s="154"><v>1332.9682234876141</v></c><c r="I31" s="154"><v>0</v></c><c r="J31" s="154"><v>179.38402969155288</v></c><c r="K31" s="154"><v>0</v></c><c r="L31" s="154"><v>0</v></c><c r="M31" s="64"><v>2787.6691642485744</v></c><c r="N31" s="154"><v>0</v></c><c r="O31" s="154"><v>0</v></c><c r="P31" s="154"><v>100.96678100593965</v></c><c r="Q31" s="154"><v>0</v></c><c r="R31" s="154"><v>0</v></c><c r="S31" s="154"><v>1825.992266789174</v></c><c r="T31" s="64"><v>1926.9590477951137</v></c><c r="U31" s="64"><v>6997.1185455301547</v></c></row><row r="32" spans="1:21" s="21" customFormat="1" ht="30"><c r="A32" s="22"/><c r="B32" s="183" t="str"><f>Translation!A75</f><v>Water supply, sewerage, waste management and remediation activities</v></c><c r="C32" s="154"><v>1117.306827394706</v></c><c r="D32" s="154"><v>0</v></c><c r="E32" s="154"><v>0</v></c><c r="F32" s="64"><v>1117.306827394706</v></c><c r="G32" s="154"><v>0</v></c><c r="H32" s="154"><v>0</v></c><c r="I32" s="154"><v>0</v></c><c r="J32" s="154"><v>0</v></c><c r="K32" s="154"><v>0</v></c><c r="L32" s="154"><v>0</v></c><c r="M32" s="64"><v>0</v></c><c r="N32" s="154"><v>0</v></c><c r="O32" s="154"><v>0</v></c><c r="P32" s="154"><v>0</v></c><c r="Q32" s="154"><v>0</v></c><c r="R32" s="154"><v>0</v></c><c r="S32" s="154"><v>0</v></c><c r="T32" s="64"><v>0</v></c><c r="U32" s="64"><v>1117.306827394706</v></c></row><row r="33" spans="1:21" s="21" customFormat="1" ht="15.75"><c r="A33" s="22"/><c r="B33" s="183" t="str"><f>Translation!A76</f><v>Construction</v></c><c r="C33" s="154"><v>760.83011116215562</v></c><c r="D33" s="154"><v>0</v></c><c r="E33" s="154"><v>0</v></c><c r="F33" s="64"><v>760.83011116215562</v></c><c r="G33" s="154"><v>425.10563702313578</v></c><c r="H33" s="154"><v>444.32274116253808</v></c><c r="I33" s="154"><v>0</v></c><c r="J33" s="154"><v>0</v></c><c r="K33" s="154"><v>0</v></c><c r="L33" s="154"><v>0</v></c><c r="M33" s="64"><v>869.42837818567386</v></c><c r="N33" s="154"><v>0</v></c><c r="O33" s="154"><v>0</v></c><c r="P33" s="154"><v>0</v></c><c r="Q33" s="154"><v>0</v></c><c r="R33" s="154"><v>0</v></c><c r="S33" s="154"><v>0</v></c><c r="T33" s="64"><v>0</v></c><c r="U33" s="64"><v>1630.2584893478295</v></c></row><row r="34" spans="1:21" s="21" customFormat="1" ht="15.75"><c r="A34" s="22"/><c r="B34" s="61" t="str"><f>Translation!A77</f><v>TERTIARY SECTOR</v></c><c r="C34" s="234"><v>34975.423745683074</v></c><c r="D34" s="234"><v>0</v></c><c r="E34" s="234"><v>0</v></c><c r="F34" s="64"><v>34975.423745683074</v></c><c r="G34" s="234"><v>0</v></c><c r="H34" s="234"><v>14699.743405179943</v></c><c r="I34" s="234"><v>0</v></c><c r="J34" s="234"><v>369.42093429987767</v></c><c r="K34" s="234"><v>0</v></c><c r="L34" s="234"><v>0</v></c><c r="M34" s="64"><v>15069.164339479821</v></c><c r="N34" s="234"><v>0</v></c><c r="O34" s="234"><v>0</v></c><c r="P34" s="234"><v>2793.0137935086468</v></c><c r="Q34" s="234"><v>0</v></c><c r="R34" s="234"><v>0</v></c><c r="S34" s="234"><v>254.62406949340965</v></c><c r="T34" s="64"><v>3047.6378630020563</v></c><c r="U34" s="64"><v>53092.225948164953</v></c></row><row r="35" spans="1:21" s="21" customFormat="1" ht="30"><c r="A35" s="22"/><c r="B35" s="183" t="str"><f>Translation!A78</f><v xml:space="preserve">Wholesale and retail trade; repair of motor vehicles and motorcycles </v></c><c r="C35" s="154"><v>7851.1531653427019</v></c><c r="D35" s="154"><v>0</v></c><c r="E35" s="154"><v>0</v></c><c r="F35" s="64"><v>7851.1531653427019</v></c><c r="G35" s="154"><v>0</v></c><c r="H35" s="154"><v>4562.9803830513338</v></c><c r="I35" s="154"><v>0</v></c><c r="J35" s="154"><v>0</v></c><c r="K35" s="154"><v>0</v></c><c r="L35" s="154"><v>0</v></c><c r="M35" s="64"><v>4562.9803830513338</v></c><c r="N35" s="154"><v>0</v></c><c r="O35" s="154"><v>0</v></c><c r="P35" s="154"><v>377.81861023957646</v></c><c r="Q35" s="154"><v>0</v></c><c r="R35" s="154"><v>0</v></c><c r="S35" s="154"><v>0</v></c><c r="T35" s="64"><v>377.81861023957646</v></c><c r="U35" s="64"><v>12791.95215863361</v></c></row><row r="36" spans="1:21" s="21" customFormat="1" ht="15.75"><c r="A36" s="22"/><c r="B36" s="183" t="str"><f>Translation!A79</f><v>Accommodation and food service activities</v></c><c r="C36" s="154"><v>12181.279344459579</v></c><c r="D36" s="154"><v>0</v></c><c r="E36" s="154"><v>0</v></c><c r="F36" s="64"><v>12181.279344459579</v></c><c r="G36" s="154"><v>0</v></c><c r="H36" s="154"><v>5354.3971808516471</v></c><c r="I36" s="154"><v>0</v></c><c r="J36" s="154"><v>369.42093429987767</v></c><c r="K36" s="154"><v>0</v></c><c r="L36" s="154"><v>0</v></c><c r="M36" s="64"><v>5723.8181151515246</v></c><c r="N36" s="154"><v>0</v></c><c r="O36" s="154"><v>0</v></c><c r="P36" s="154"><v>1877.9830364002974</v></c><c r="Q36" s="154"><v>0</v></c><c r="R36" s="154"><v>0</v></c><c r="S36" s="154"><v>254.62406949340965</v></c><c r="T36" s="64"><v>2132.6071058937068</v></c><c r="U36" s="64"><v>20037.704565504813</v></c></row><row r="37" spans="1:21" s="21" customFormat="1" ht="15.75"><c r="A37" s="22"/><c r="B37" s="183" t="str"><f>Translation!A80</f><v>General public administration and social security</v></c><c r="C37" s="154"><v>3121.0846163204083</v></c><c r="D37" s="154"><v>0</v></c><c r="E37" s="154"><v>0</v></c><c r="F37" s="64"><v>3121.0846163204083</v></c><c r="G37" s="154"><v>0</v></c><c r="H37" s="154"><v>324.60166435667816</v></c><c r="I37" s="154"><v>0</v></c><c r="J37" s="154"><v>0</v></c><c r="K37" s="154"><v>0</v></c><c r="L37" s="154"><v>0</v></c><c r="M37" s="64"><v>324.60166435667816</v></c><c r="N37" s="154"><v>0</v></c><c r="O37" s="154"><v>0</v></c><c r="P37" s="154"><v>0</v></c><c r="Q37" s="154"><v>0</v></c><c r="R37" s="154"><v>0</v></c><c r="S37" s="154"><v>0</v></c><c r="T37" s="64"><v>0</v></c><c r="U37" s="64"><v>3445.6862806770864</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2330.3355450784711</v></c><c r="D39" s="154"><v>0</v></c><c r="E39" s="154"><v>0</v></c><c r="F39" s="64"><v>2330.3355450784711</v></c><c r="G39" s="154"><v>0</v></c><c r="H39" s="154"><v>1446.0538112548793</v></c><c r="I39" s="154"><v>0</v></c><c r="J39" s="154"><v>0</v></c><c r="K39" s="154"><v>0</v></c><c r="L39" s="154"><v>0</v></c><c r="M39" s="64"><v>1446.0538112548793</v></c><c r="N39" s="154"><v>0</v></c><c r="O39" s="154"><v>0</v></c><c r="P39" s="154"><v>0</v></c><c r="Q39" s="154"><v>0</v></c><c r="R39" s="154"><v>0</v></c><c r="S39" s="154"><v>0</v></c><c r="T39" s="64"><v>0</v></c><c r="U39" s="64"><v>3776.3893563333504</v></c></row><row r="40" spans="1:21" s="21" customFormat="1" ht="15.75"><c r="A40" s="22"/><c r="B40" s="183" t="str"><f>Translation!A83</f><v>Human health and social work activities</v></c><c r="C40" s="154"><v>641.14147648384619</v></c><c r="D40" s="154"><v>0</v></c><c r="E40" s="154"><v>0</v></c><c r="F40" s="64"><v>641.14147648384619</v></c><c r="G40" s="154"><v>0</v></c><c r="H40" s="154"><v>146.45907550175636</v></c><c r="I40" s="154"><v>0</v></c><c r="J40" s="154"><v>0</v></c><c r="K40" s="154"><v>0</v></c><c r="L40" s="154"><v>0</v></c><c r="M40" s="64"><v>146.45907550175636</v></c><c r="N40" s="154"><v>0</v></c><c r="O40" s="154"><v>0</v></c><c r="P40" s="154"><v>234.95725867711195</v></c><c r="Q40" s="154"><v>0</v></c><c r="R40" s="154"><v>0</v></c><c r="S40" s="154"><v>0</v></c><c r="T40" s="64"><v>234.95725867711195</v></c><c r="U40" s="64"><v>1022.5578106627145</v></c></row><row r="41" spans="1:21" s="21" customFormat="1" ht="15.75"><c r="A41" s="22"/><c r="B41" s="183" t="str"><f>Translation!A84</f><v>Other services</v></c><c r="C41" s="154"><v>6730.5286185184923</v></c><c r="D41" s="154"><v>0</v></c><c r="E41" s="154"><v>0</v></c><c r="F41" s="64"><v>6730.5286185184923</v></c><c r="G41" s="154"><v>0</v></c><c r="H41" s="154"><v>2865.2512901636474</v></c><c r="I41" s="154"><v>0</v></c><c r="J41" s="154"><v>0</v></c><c r="K41" s="154"><v>0</v></c><c r="L41" s="154"><v>0</v></c><c r="M41" s="64"><v>2865.2512901636474</v></c><c r="N41" s="154"><v>0</v></c><c r="O41" s="154"><v>0</v></c><c r="P41" s="154"><v>302.25488819166111</v></c><c r="Q41" s="154"><v>0</v></c><c r="R41" s="154"><v>0</v></c><c r="S41" s="154"><v>0</v></c><c r="T41" s="64"><v>302.25488819166111</v></c><c r="U41" s="64"><v>9898.0347968738006</v></c></row><row r="42" spans="1:21" s="21" customFormat="1" ht="15.75"><c r="A42" s="22"/><c r="B42" s="183" t="str"><f>Translation!A85</f><v>Public lighting</v></c><c r="C42" s="154"><v>2119.9009794795793</v></c><c r="D42" s="154"><v>0</v></c><c r="E42" s="154"><v>0</v></c><c r="F42" s="64"><v>2119.9009794795793</v></c><c r="G42" s="154"><v>0</v></c><c r="H42" s="154"><v>0</v></c><c r="I42" s="154"><v>0</v></c><c r="J42" s="154"><v>0</v></c><c r="K42" s="154"><v>0</v></c><c r="L42" s="154"><v>0</v></c><c r="M42" s="64"><v>0</v></c><c r="N42" s="154"><v>0</v></c><c r="O42" s="154"><v>0</v></c><c r="P42" s="154"><v>0</v></c><c r="Q42" s="154"><v>0</v></c><c r="R42" s="154"><v>0</v></c><c r="S42" s="154"><v>0</v></c><c r="T42" s="64"><v>0</v></c><c r="U42" s="64"><v>2119.9009794795793</v></c></row><row r="43" spans="1:21" s="21" customFormat="1" ht="15.75"><c r="A43" s="22"/><c r="B43" s="61" t="str"><f>Translation!A86</f><v>TRANSPORTS</v></c><c r="C43" s="234"><v>4994.2374481939587</v></c><c r="D43" s="234"><v>0</v></c><c r="E43" s="234"><v>0</v></c><c r="F43" s="64"><v>4994.2374481939587</v></c><c r="G43" s="234"><v>0</v></c><c r="H43" s="234"><v>14447.977304413875</v></c><c r="I43" s="234"><v>17404.692766255703</v></c><c r="J43" s="234"><v>0</v></c><c r="K43" s="234"><v>0</v></c><c r="L43" s="234"><v>0</v></c><c r="M43" s="64"><v>31852.670070669577</v></c><c r="N43" s="234"><v>0</v></c><c r="O43" s="234"><v>0</v></c><c r="P43" s="234"><v>0</v></c><c r="Q43" s="234"><v>0</v></c><c r="R43" s="234"><v>0</v></c><c r="S43" s="234"><v>0</v></c><c r="T43" s="64"><v>0</v></c><c r="U43" s="64"><v>36846.907518863532</v></c></row><row r="44" spans="1:21" s="21" customFormat="1" ht="30"><c r="A44" s="22"/><c r="B44" s="183" t="str"><f>Translation!A87</f><v>Passenger transport by road (public transport, taxi, tourism, transfers, etc.)</v></c><c r="C44" s="154"><v>18.043090221518099</v></c><c r="D44" s="154"><v>0</v></c><c r="E44" s="154"><v>0</v></c><c r="F44" s="64"><v>18.043090221518099</v></c><c r="G44" s="154"><v>0</v></c><c r="H44" s="154"><v>108.87887085019393</v></c><c r="I44" s="154"><v>25.10556488050586</v></c><c r="J44" s="154"><v>0</v></c><c r="K44" s="154"><v>0</v></c><c r="L44" s="154"><v>0</v></c><c r="M44" s="64"><v>133.9844357306998</v></c><c r="N44" s="154"><v>0</v></c><c r="O44" s="154"><v>0</v></c><c r="P44" s="154"><v>0</v></c><c r="Q44" s="154"><v>0</v></c><c r="R44" s="154"><v>0</v></c><c r="S44" s="154"><v>0</v></c><c r="T44" s="64"><v>0</v></c><c r="U44" s="64"><v>152.0275259522179</v></c></row><row r="45" spans="1:21" s="21" customFormat="1" ht="15.75"><c r="A45" s="22"/><c r="B45" s="183" t="str"><f>Translation!A88</f><v>Freight transport by road and removal services</v></c><c r="C45" s="154"><v>2079.6154046470083</v></c><c r="D45" s="154"><v>0</v></c><c r="E45" s="154"><v>0</v></c><c r="F45" s="64"><v>2079.6154046470083</v></c><c r="G45" s="154"><v>0</v></c><c r="H45" s="154"><v>11680.372864711644</v></c><c r="I45" s="154"><v>2693.2898595815673</v></c><c r="J45" s="154"><v>0</v></c><c r="K45" s="154"><v>0</v></c><c r="L45" s="154"><v>0</v></c><c r="M45" s="64"><v>14373.662724293212</v></c><c r="N45" s="154"><v>0</v></c><c r="O45" s="154"><v>0</v></c><c r="P45" s="154"><v>0</v></c><c r="Q45" s="154"><v>0</v></c><c r="R45" s="154"><v>0</v></c><c r="S45" s="154"><v>0</v></c><c r="T45" s="64"><v>0</v></c><c r="U45" s="64"><v>16453.278128940219</v></c></row><row r="46" spans="1:21" s="21" customFormat="1" ht="15.75"><c r="A46" s="22"/><c r="B46" s="183" t="str"><f>Translation!A89</f><v>Other fleet for public and private services</v></c><c r="C46" s="154"><v>71.123736283423625</v></c><c r="D46" s="154"><v>0</v></c><c r="E46" s="154"><v>0</v></c><c r="F46" s="64"><v>71.123736283423625</v></c><c r="G46" s="154"><v>0</v></c><c r="H46" s="154"><v>41.755558992570094</v></c><c r="I46" s="154"><v>400.45936017378773</v></c><c r="J46" s="154"><v>0</v></c><c r="K46" s="154"><v>0</v></c><c r="L46" s="154"><v>0</v></c><c r="M46" s="64"><v>442.21491916635784</v></c><c r="N46" s="154"><v>0</v></c><c r="O46" s="154"><v>0</v></c><c r="P46" s="154"><v>0</v></c><c r="Q46" s="154"><v>0</v></c><c r="R46" s="154"><v>0</v></c><c r="S46" s="154"><v>0</v></c><c r="T46" s="64"><v>0</v></c><c r="U46" s="64"><v>513.33865544978153</v></c></row><row r="47" spans="1:21" s="21" customFormat="1" ht="15.75"><c r="A47" s="22"/><c r="B47" s="182" t="str"><f>Translation!A90</f><v>Private transports</v></c><c r="C47" s="154"><v>2825.4552170420093</v></c><c r="D47" s="154"><v>0</v></c><c r="E47" s="154"><v>0</v></c><c r="F47" s="64"><v>2825.4552170420093</v></c><c r="G47" s="154"><v>0</v></c><c r="H47" s="154"><v>2616.9700098594649</v></c><c r="I47" s="154"><v>14285.837981619843</v></c><c r="J47" s="154"><v>0</v></c><c r="K47" s="154"><v>0</v></c><c r="L47" s="154"><v>0</v></c><c r="M47" s="64"><v>16902.807991479309</v></c><c r="N47" s="154"><v>0</v></c><c r="O47" s="154"><v>0</v></c><c r="P47" s="154"><v>0</v></c><c r="Q47" s="154"><v>0</v></c><c r="R47" s="154"><v>0</v></c><c r="S47" s="154"><v>0</v></c><c r="T47" s="64"><v>0</v></c><c r="U47" s="64"><v>19728.263208521319</v></c></row><row r="48" spans="1:21" s="21" customFormat="1" ht="15.75"><c r="A48" s="22"/><c r="B48" s="73" t="str"><f>Translation!A118</f><v>TOTAL FOR INTERNAL MARKET</v></c><c r="C48" s="65"><v>93643.430428174164</v></c><c r="D48" s="65"><v>0</v></c><c r="E48" s="65"><v>0</v></c><c r="F48" s="64"><v>93643.430428174164</v></c><c r="G48" s="65"><v>1700.4225480925431</v></c><c r="H48" s="65"><v>65209.224578271009</v></c><c r="I48" s="65"><v>17404.692766255703</v></c><c r="J48" s="65"><v>7011.0571238336124</v></c><c r="K48" s="65"><v>0</v></c><c r="L48" s="65"><v>0</v></c><c r="M48" s="64"><v>91325.397016452858</v></c><c r="N48" s="65"><v>0</v></c><c r="O48" s="65"><v>0</v></c><c r="P48" s="65"><v>15148.958229977728</v></c><c r="Q48" s="65"><v>0</v></c><c r="R48" s="65"><v>0</v></c><c r="S48" s="65"><v>18826.574010320375</v></c><c r="T48" s="64"><v>33975.532240298104</v></c><c r="U48" s="64"><v>218944.35968492512</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19923.820328804431</v></c><c r="D59" s="235"><v>46488.914100543654</v></c><c r="E59" s="235"/><c r="F59" s="235"/><c r="G59" s="235"><v>0</v></c><c r="H59" s="235"><v>0</v></c><c r="I59" s="59"><v>66412.734429348086</v></c><c r="J59" s="235"><v>0</v></c><c r="K59" s="235"><v>26372.5056</v></c><c r="L59" s="235"><v>4760</v></c><c r="M59" s="235"><v>0</v></c><c r="N59" s="235"><v>0</v></c><c r="O59" s="235"><v>0</v></c><c r="P59" s="235"><v>0</v></c><c r="Q59" s="235"/><c r="R59" s="59"><v>31132.5056</v></c><c r="S59" s="59"><v>97545.24002934809</v></c><c r="T59" s="235"><v>0</v></c><c r="U59" s="235"/><c r="V59" s="59"><v>0</v></c><c r="W59" s="235"><v>0</v></c><c r="X59" s="235"><v>0</v></c><c r="Y59" s="235"><v>0</v></c><c r="Z59" s="235"><v>0</v></c><c r="AA59" s="186"><v>0</v></c><c r="AB59" s="59"><v>0</v></c><c r="AC59" s="64"><v>97545.24002934809</v></c><c r="AD59" s="187"><v>3901.8096011739253</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19923.820328804431</v></c><c r="D62" s="53"><f t="shared" si="0"/><v>46488.914100543654</v></c><c r="E62" s="53"><f t="shared" si="0"/><v>0</v></c><c r="F62" s="53"><f t="shared" si="0"/><v>0</v></c><c r="G62" s="53"><f t="shared" si="0"/><v>0</v></c><c r="H62" s="53"><f t="shared" si="0"/><v>0</v></c><c r="I62" s="53"><f t="shared" si="0"/><v>66412.734429348086</v></c><c r="J62" s="53"><f t="shared" si="0"/><v>0</v></c><c r="K62" s="53"><f t="shared" si="0"/><v>26372.5056</v></c><c r="L62" s="53"><f t="shared" si="0"/><v>4760</v></c><c r="M62" s="53"><f t="shared" si="0"/><v>0</v></c><c r="N62" s="53"><f t="shared" si="0"/><v>0</v></c><c r="O62" s="53"><f t="shared" si="0"/><v>0</v></c><c r="P62" s="53"><f t="shared" si="0"/><v>0</v></c><c r="Q62" s="53"><f t="shared" si="0"/><v>0</v></c><c r="R62" s="53"><f t="shared" si="0"/><v>31132.5056</v></c><c r="S62" s="53"><f t="shared" si="0"/><v>97545.24002934809</v></c><c r="T62" s="53"><f t="shared" si="0"/><v>0</v></c><c r="U62" s="53"><f t="shared" si="0"/><v>0</v></c><c r="V62" s="53"><f t="shared" si="0"/><v>0</v></c><c r="W62" s="53"><f t="shared" si="0"/><v>0</v></c><c r="X62" s="53"><f t="shared" si="0"/><v>0</v></c><c r="Y62" s="53"><f t="shared" si="0"/><v>0</v></c><c r="Z62" s="53"><f t="shared" si="0"/><v>0</v></c><c r="AA62" s="53"><f t="shared" si="0"/><v>0</v></c><c r="AB62" s="53"><f t="shared" si="0"/><v>0</v></c><c r="AC62" s="53"><f t="shared" si="0"/><v>97545.24002934809</v></c><c r="AD62" s="53"><f t="shared" si="0"/><v>3901.8096011739253</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58599.471555307144</v></c><c r="D69" s="235"><v>154963.0470018122</v></c><c r="E69" s="235"/><c r="F69" s="235"/><c r="G69" s="235"><v>0</v></c><c r="H69" s="235"><v>0</v></c><c r="I69" s="59"><v>213562.51855711936</v></c><c r="J69" s="185"><v>0</v></c><c r="K69" s="185"><v>26372.5056</v></c><c r="L69" s="185"><v>4760</v></c><c r="M69" s="185"><v>0</v></c><c r="N69" s="185"><v>0</v></c><c r="O69" s="235"><v>0</v></c><c r="P69" s="185"><v>0</v></c><c r="Q69" s="185"/><c r="R69" s="59"><v>31132.5056</v></c><c r="S69" s="59"><v>244695.02415711936</v></c><c r="T69" s="71"><v>147149.78412777127</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58599.471555307144</v></c><c r="D72" s="53"><f t="shared" si="1"/><v>154963.0470018122</v></c><c r="E72" s="53"><f t="shared" si="1"/><v>0</v></c><c r="F72" s="53"><f t="shared" si="1"/><v>0</v></c><c r="G72" s="53"><f t="shared" si="1"/><v>0</v></c><c r="H72" s="53"><f t="shared" si="1"/><v>0</v></c><c r="I72" s="53"><f t="shared" si="1"/><v>213562.51855711936</v></c><c r="J72" s="53"><f t="shared" si="1"/><v>0</v></c><c r="K72" s="53"><f t="shared" si="1"/><v>26372.5056</v></c><c r="L72" s="53"><f t="shared" si="1"/><v>4760</v></c><c r="M72" s="53"><f t="shared" si="1"/><v>0</v></c><c r="N72" s="53"><f t="shared" si="1"/><v>0</v></c><c r="O72" s="53"><f t="shared" si="1"/><v>0</v></c><c r="P72" s="53"><f t="shared" si="1"/><v>0</v></c><c r="Q72" s="53"><f t="shared" si="1"/><v>0</v></c><c r="R72" s="53"><f t="shared" si="1"/><v>31132.5056</v></c><c r="S72" s="53"><f t="shared" si="1"/><v>244695.02415711936</v></c><c r="T72" s="71"><f>S72-AC62+AB62</f><v>147149.78412777127</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60299.894103399689</v></c><c r="D79" s="186"><f t="shared" si="2"/><v>220172.27158008321</v></c><c r="E79" s="186"><f t="shared" si="2"/><v>17404.692766255703</v></c><c r="F79" s="186"><f t="shared" si="2"/><v>7011.0571238336124</v></c><c r="G79" s="186"><f t="shared" si="2"/><v>0</v></c><c r="H79" s="186"><f t="shared" si="2"/><v>0</v></c><c r="I79" s="53"><f>SUM(C79:H79)</f><v>304887.91557357222</v></c><c r="J79" s="186"><f t="shared" ref="J79:O79" si="3">N48+J72</f><v>0</v></c><c r="K79" s="186"><f t="shared" si="3"/><v>26372.5056</v></c><c r="L79" s="186"><f t="shared" si="3"/><v>19908.958229977728</v></c><c r="M79" s="186"><f t="shared" si="3"/><v>0</v></c><c r="N79" s="186"><f t="shared" si="3"/><v>0</v></c><c r="O79" s="186"><f t="shared" si="3"/><v>18826.574010320375</v></c><c r="P79" s="186"><f>P72</f><v>0</v></c><c r="Q79" s="186"><f>Q72</f><v>0</v></c><c r="R79" s="53"><f>SUM(J79:Q79)</f><v>65108.0378402981</v></c><c r="S79" s="186"><f>Y62</f><v>0</v></c><c r="T79" s="186"><f>Z62</f><v>0</v></c><c r="U79" s="186"><f>$C$49+$C$50+$C$51</f><v>0</v></c><c r="V79" s="53"><f>S79-T79-U79</f><v>0</v></c><c r="W79" s="186"><f>$D$49+$D$50+$D$51</f><v>0</v></c><c r="X79" s="186"><f>$E$49+$E$50+$E$51</f><v>0</v></c><c r="Y79" s="53"><f>I79+R79+V79-W79-X79</f><v>369995.9534138703</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0.34</v></c><c r="D86" s="188"><f t="shared" si="4"/><v>0.3</v></c><c r="E86" s="188" t="str"><f t="shared" si="4"/><v>-</v></c><c r="F86" s="188" t="str"><f t="shared" si="4"/><v>-</v></c><c r="G86" s="188" t="str"><f t="shared" si="4"/><v>-</v></c><c r="H86" s="188" t="str"><f t="shared" si="4"/><v>-</v></c><c r="I86" s="67"><f t="shared" si="4"/><v>0.3109756097560975</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0.39864006375018896</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27313.520749763094</v></c><c r="D95" s="64"><f>SUM(D96:D104)</f><v>0</v></c><c r="E95" s="64"><f>SUM(E96:E104)</f><v>0</v></c><c r="F95" s="64"><f t="shared" ref="F95:F126" si="8">SUM(C95:E95)</f><v>27313.520749763094</v></c><c r="G95" s="64"><f t="shared" ref="G95:L95" si="9">SUM(G96:G104)</f><v>0</v></c><c r="H95" s="64"><f t="shared" si="9"/><v>8902.3501963891049</v></c><c r="I95" s="64"><f t="shared" si="9"/><v>0</v></c><c r="J95" s="64"><f t="shared" si="9"/><v>1550.9405183621236</v></c><c r="K95" s="64"><f t="shared" si="9"/><v>0</v></c><c r="L95" s="64"><f t="shared" si="9"/><v>0</v></c><c r="M95" s="64"><f t="shared" ref="M95:M126" si="10">SUM(G95:L95)</f><v>10453.290714751229</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37766.811464514321</v></c></row><row r="96" spans="1:32" s="21" customFormat="1" ht="15.75"><c r="A96" s="22"/><c r="B96" s="182" t="str"><f>Translation!A61</f><v>Hot water</v></c><c r="C96" s="185"><f t="shared" ref="C96:C104" si="14">IF(AND(C$48&gt;0,($S$133+$V$143)&gt;0), ($S$133+$V$143)/C$48,0)*C18</f><v>3279.1872691453705</v></c><c r="D96" s="185"><f t="shared" ref="D96:D104" si="15">IF(AND(D$48&gt;0,$S$134&gt;0), ($S$134)/D$48,0)*D18</f><v>0</v></c><c r="E96" s="185"><f t="shared" ref="E96:E104" si="16">IF(AND(E$48&gt;0,$S$135&gt;0), ($S$135)/E$48,0)*E18</f><v>0</v></c><c r="F96" s="64"><f t="shared" si="8"/><v>3279.1872691453705</v></c><c r="G96" s="185"><f>'CO2 factors'!C$7*G18</f><v>0</v></c><c r="H96" s="185"><f>'CO2 factors'!D$7*H18</f><v>1024.0272392204345</v></c><c r="I96" s="185"><f>'CO2 factors'!E$7*I18</f><v>0</v></c><c r="J96" s="185"><f>'CO2 factors'!F$7*J18</f><v>0</v></c><c r="K96" s="185"><f>'CO2 factors'!G$7*K18</f><v>0</v></c><c r="L96" s="185"><f>'CO2 factors'!H$7*L18</f><v>0</v></c><c r="M96" s="64"><f t="shared" si="10"/><v>1024.0272392204345</v></c><c r="N96" s="185"><f>'CO2 factors'!J$7*N18</f><v>0</v></c><c r="O96" s="185"><f>'CO2 factors'!K$7*O18</f><v>0</v></c><c r="P96" s="185"><f>'CO2 factors'!L$7*P18</f><v>0</v></c><c r="Q96" s="185"><f>'CO2 factors'!M$7*Q18</f><v>0</v></c><c r="R96" s="185"><f>'CO2 factors'!N$7*R18</f><v>0</v></c><c r="S96" s="185"><f>'CO2 factors'!O$7*S18</f><v>0</v></c><c r="T96" s="64"><f t="shared" si="12"/><v>0</v></c><c r="U96" s="64"><f t="shared" si="13"/><v>4303.2145083658052</v></c></row><row r="97" spans="1:21" s="21" customFormat="1" ht="15.75"><c r="A97" s="22"/><c r="B97" s="182" t="str"><f>Translation!A62</f><v>Heating and cooling</v></c><c r="C97" s="185"><f t="shared" si="14"/><v>14004.945774515814</v></c><c r="D97" s="185"><f t="shared" si="15"/><v>0</v></c><c r="E97" s="185"><f t="shared" si="16"/><v>0</v></c><c r="F97" s="64"><f t="shared" si="8"/><v>14004.945774515814</v></c><c r="G97" s="185"><f>'CO2 factors'!C$7*G19</f><v>0</v></c><c r="H97" s="185"><f>'CO2 factors'!D$7*H19</f><v>7878.3229571686707</v></c><c r="I97" s="185"><f>'CO2 factors'!E$7*I19</f><v>0</v></c><c r="J97" s="185"><f>'CO2 factors'!F$7*J19</f><v>1079.6604591054747</v></c><c r="K97" s="185"><f>'CO2 factors'!G$7*K19</f><v>0</v></c><c r="L97" s="185"><f>'CO2 factors'!H$7*L19</f><v>0</v></c><c r="M97" s="64"><f t="shared" si="10"/><v>8957.9834162741463</v></c><c r="N97" s="185"><f>'CO2 factors'!J$7*N19</f><v>0</v></c><c r="O97" s="185"><f>'CO2 factors'!K$7*O19</f><v>0</v></c><c r="P97" s="185"><f>'CO2 factors'!L$7*P19</f><v>0</v></c><c r="Q97" s="185"><f>'CO2 factors'!M$7*Q19</f><v>0</v></c><c r="R97" s="185"><f>'CO2 factors'!N$7*R19</f><v>0</v></c><c r="S97" s="185"><f>'CO2 factors'!O$7*S19</f><v>0</v></c><c r="T97" s="64"><f t="shared" si="12"/><v>0</v></c><c r="U97" s="64"><f t="shared" si="13"/><v>22962.929190789961</v></c></row><row r="98" spans="1:21" s="21" customFormat="1" ht="15.75"><c r="A98" s="22"/><c r="B98" s="182" t="str"><f>Translation!A63</f><v>Lighting</v></c><c r="C98" s="185"><f t="shared" si="14"/><v>2525.5873160189776</v></c><c r="D98" s="185"><f t="shared" si="15"/><v>0</v></c><c r="E98" s="185"><f t="shared" si="16"/><v>0</v></c><c r="F98" s="64"><f t="shared" si="8"/><v>2525.5873160189776</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2525.5873160189776</v></c></row><row r="99" spans="1:21" s="21" customFormat="1" ht="15.75"><c r="A99" s="22"/><c r="B99" s="182" t="str"><f>Translation!A64</f><v>Cooking</v></c><c r="C99" s="185"><f t="shared" si="14"/><v>2017.4304913636834</v></c><c r="D99" s="185"><f t="shared" si="15"/><v>0</v></c><c r="E99" s="185"><f t="shared" si="16"/><v>0</v></c><c r="F99" s="64"><f t="shared" si="8"/><v>2017.4304913636834</v></c><c r="G99" s="185"><f>'CO2 factors'!C$7*G21</f><v>0</v></c><c r="H99" s="185"><f>'CO2 factors'!D$7*H21</f><v>0</v></c><c r="I99" s="185"><f>'CO2 factors'!E$7*I21</f><v>0</v></c><c r="J99" s="185"><f>'CO2 factors'!F$7*J21</f><v>471.28005925664888</v></c><c r="K99" s="185"><f>'CO2 factors'!G$7*K21</f><v>0</v></c><c r="L99" s="185"><f>'CO2 factors'!H$7*L21</f><v>0</v></c><c r="M99" s="64"><f t="shared" si="10"/><v>471.28005925664888</v></c><c r="N99" s="185"><f>'CO2 factors'!J$7*N21</f><v>0</v></c><c r="O99" s="185"><f>'CO2 factors'!K$7*O21</f><v>0</v></c><c r="P99" s="185"><f>'CO2 factors'!L$7*P21</f><v>0</v></c><c r="Q99" s="185"><f>'CO2 factors'!M$7*Q21</f><v>0</v></c><c r="R99" s="185"><f>'CO2 factors'!N$7*R21</f><v>0</v></c><c r="S99" s="185"><f>'CO2 factors'!O$7*S21</f><v>0</v></c><c r="T99" s="64"><f t="shared" si="12"/><v>0</v></c><c r="U99" s="64"><f t="shared" si="13"/><v>2488.7105506203325</v></c></row><row r="100" spans="1:21" s="21" customFormat="1" ht="15.75"><c r="A100" s="22"/><c r="B100" s="182" t="str"><f>Translation!A65</f><v>Refrigerator and freezers</v></c><c r="C100" s="185"><f t="shared" si="14"/><v>2831.4813913876255</v></c><c r="D100" s="185"><f t="shared" si="15"/><v>0</v></c><c r="E100" s="185"><f t="shared" si="16"/><v>0</v></c><c r="F100" s="64"><f t="shared" si="8"/><v>2831.4813913876255</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2831.4813913876255</v></c></row><row r="101" spans="1:21" s="21" customFormat="1" ht="15.75"><c r="A101" s="22"/><c r="B101" s="182" t="str"><f>Translation!A66</f><v>Laundry machines and dryers</v></c><c r="C101" s="185"><f t="shared" si="14"/><v>172.32798730355407</v></c><c r="D101" s="185"><f t="shared" si="15"/><v>0</v></c><c r="E101" s="185"><f t="shared" si="16"/><v>0</v></c><c r="F101" s="64"><f t="shared" si="8"/><v>172.32798730355407</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172.32798730355407</v></c></row><row r="102" spans="1:21" s="21" customFormat="1" ht="15.75"><c r="A102" s="22"/><c r="B102" s="182" t="str"><f>Translation!A67</f><v>Dish washing</v></c><c r="C102" s="185"><f t="shared" si="14"/><v>241.25918222497555</v></c><c r="D102" s="185"><f t="shared" si="15"/><v>0</v></c><c r="E102" s="185"><f t="shared" si="16"/><v>0</v></c><c r="F102" s="64"><f t="shared" si="8"/><v>241.25918222497555</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241.25918222497555</v></c></row><row r="103" spans="1:21" s="21" customFormat="1" ht="15.75"><c r="A103" s="22"/><c r="B103" s="182" t="str"><f>Translation!A68</f><v>Tv sets</v></c><c r="C103" s="185"><f t="shared" si="14"/><v>224.15894348485364</v></c><c r="D103" s="185"><f t="shared" si="15"/><v>0</v></c><c r="E103" s="185"><f t="shared" si="16"/><v>0</v></c><c r="F103" s="64"><f t="shared" si="8"/><v>224.15894348485364</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224.15894348485364</v></c></row><row r="104" spans="1:21" s="21" customFormat="1" ht="15.75"><c r="A104" s="22"/><c r="B104" s="182" t="str"><f>Translation!A69</f><v>Other electric appliances</v></c><c r="C104" s="185"><f t="shared" si="14"/><v>2017.1423943182413</v></c><c r="D104" s="185"><f t="shared" si="15"/><v>0</v></c><c r="E104" s="185"><f t="shared" si="16"/><v>0</v></c><c r="F104" s="64"><f t="shared" si="8"/><v>2017.1423943182413</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2017.1423943182413</v></c></row><row r="105" spans="1:21" s="21" customFormat="1" ht="15.75"><c r="A105" s="22"/><c r="B105" s="66" t="str"><f>Translation!A70</f><v>PRIMARY SECTOR</v></c><c r="C105" s="64"><f>SUM(C106:C107)</f><v>3207.7417803367825</v></c><c r="D105" s="64"><f>SUM(D106:D107)</f><v>0</v></c><c r="E105" s="64"><f>SUM(E106:E107)</f><v>0</v></c><c r="F105" s="64"><f t="shared" si="8"/><v>3207.7417803367825</v></c><c r="G105" s="64"><f t="shared" ref="G105:L105" si="17">SUM(G106:G107)</f><v>0</v></c><c r="H105" s="64"><f t="shared" si="17"/><v>251.53464898611631</v></c><c r="I105" s="64"><f t="shared" si="17"/><v>0</v></c><c r="J105" s="64"><f t="shared" si="17"/><v>0</v></c><c r="K105" s="64"><f t="shared" si="17"/><v>0</v></c><c r="L105" s="64"><f t="shared" si="17"/><v>0</v></c><c r="M105" s="64"><f t="shared" si="10"/><v>251.53464898611631</v></c><c r="N105" s="64"><f t="shared" ref="N105:S105" si="18">SUM(N106:N107)</f><v>0</v></c><c r="O105" s="64"><f t="shared" si="18"/><v>0</v></c><c r="P105" s="64"><f t="shared" si="18"/><v>0</v></c><c r="Q105" s="64"><f t="shared" si="18"/><v>0</v></c><c r="R105" s="64"><f t="shared" si="18"/><v>0</v></c><c r="S105" s="64"><f t="shared" si="18"/><v>0</v></c><c r="T105" s="64"><f t="shared" si="12"/><v>0</v></c><c r="U105" s="64"><f t="shared" si="13"/><v>3459.2764293228988</v></c></row><row r="106" spans="1:21" s="21" customFormat="1" ht="15.75"><c r="A106" s="22"/><c r="B106" s="183" t="str"><f>Translation!A71</f><v>Agriculture, forestry and fishing</v></c><c r="C106" s="185"><f>IF(AND(C$48&gt;0,($S$133+$V$143)&gt;0), ($S$133+$V$143)/C$48,0)*C28</f><v>3207.7417803367825</v></c><c r="D106" s="185"><f>IF(AND(D$48&gt;0,$S$134&gt;0), ($S$134)/D$48,0)*D28</f><v>0</v></c><c r="E106" s="185"><f>IF(AND(E$48&gt;0,$S$135&gt;0), ($S$135)/E$48,0)*E28</f><v>0</v></c><c r="F106" s="64"><f t="shared" si="8"/><v>3207.7417803367825</v></c><c r="G106" s="185"><f>'CO2 factors'!C$7*G28</f><v>0</v></c><c r="H106" s="185"><f>'CO2 factors'!D$7*H28</f><v>251.53464898611631</v></c><c r="I106" s="185"><f>'CO2 factors'!E$7*I28</f><v>0</v></c><c r="J106" s="185"><f>'CO2 factors'!F$7*J28</f><v>0</v></c><c r="K106" s="185"><f>'CO2 factors'!G$7*K28</f><v>0</v></c><c r="L106" s="185"><f>'CO2 factors'!H$7*L28</f><v>0</v></c><c r="M106" s="64"><f t="shared" si="10"/><v>251.53464898611631</v></c><c r="N106" s="185"><f>'CO2 factors'!J$7*N28</f><v>0</v></c><c r="O106" s="185"><f>'CO2 factors'!K$7*O28</f><v>0</v></c><c r="P106" s="185"><f>'CO2 factors'!L$7*P28</f><v>0</v></c><c r="Q106" s="185"><f>'CO2 factors'!M$7*Q28</f><v>0</v></c><c r="R106" s="185"><f>'CO2 factors'!N$7*R28</f><v>0</v></c><c r="S106" s="185"><f>'CO2 factors'!O$7*S28</f><v>0</v></c><c r="T106" s="64"><f t="shared" si="12"/><v>0</v></c><c r="U106" s="64"><f t="shared" si="13"/><v>3459.2764293228988</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2564.7250856497117</v></c><c r="D108" s="64"><f>SUM(D109:D111)</f><v>0</v></c><c r="E108" s="64"><f>SUM(E109:E111)</f><v>0</v></c><c r="F108" s="64"><f t="shared" si="8"/><v>2564.7250856497117</v></c><c r="G108" s="64"><f t="shared" ref="G108:L108" si="19">SUM(G109:G111)</f><v>474.41789091781959</v></c><c r="H108" s="64"><f t="shared" si="19"/><v>474.53668756159067</v></c><c r="I108" s="64"><f t="shared" si="19"/><v>0</v></c><c r="J108" s="64"><f t="shared" si="19"/><v>43.052167125972687</v></c><c r="K108" s="64"><f t="shared" si="19"/><v>0</v></c><c r="L108" s="64"><f t="shared" si="19"/><v>0</v></c><c r="M108" s="64"><f t="shared" si="10"/><v>992.00674560538289</v></c><c r="N108" s="64"><f t="shared" ref="N108:S108" si="20">SUM(N109:N111)</f><v>0</v></c><c r="O108" s="64"><f t="shared" si="20"/><v>0</v></c><c r="P108" s="64"><f t="shared" si="20"/><v>0</v></c><c r="Q108" s="64"><f t="shared" si="20"/><v>0</v></c><c r="R108" s="64"><f t="shared" si="20"/><v>0</v></c><c r="S108" s="64"><f t="shared" si="20"/><v>0</v></c><c r="T108" s="64"><f t="shared" si="12"/><v>0</v></c><c r="U108" s="64"><f t="shared" si="13"/><v>3556.7318312550947</v></c></row><row r="109" spans="1:21" s="21" customFormat="1" ht="15.75"><c r="A109" s="22"/><c r="B109" s="183" t="str"><f>Translation!A74</f><v>Manufacturing</v></c><c r="C109" s="185"><f>IF(AND(C$48&gt;0,($S$133+$V$143)&gt;0), ($S$133+$V$143)/C$48,0)*C31</f><v>1406.9898198717462</v></c><c r="D109" s="185"><f>IF(AND(D$48&gt;0,$S$134&gt;0), ($S$134)/D$48,0)*D31</f><v>0</v></c><c r="E109" s="185"><f>IF(AND(E$48&gt;0,$S$135&gt;0), ($S$135)/E$48,0)*E31</f><v>0</v></c><c r="F109" s="64"><f t="shared" si="8"/><v>1406.9898198717462</v></c><c r="G109" s="185"><f>'CO2 factors'!C$7*G31</f><v>355.81341818836466</v></c><c r="H109" s="185"><f>'CO2 factors'!D$7*H31</f><v>355.90251567119299</v></c><c r="I109" s="185"><f>'CO2 factors'!E$7*I31</f><v>0</v></c><c r="J109" s="185"><f>'CO2 factors'!F$7*J31</f><v>43.052167125972687</v></c><c r="K109" s="185"><f>'CO2 factors'!G$7*K31</f><v>0</v></c><c r="L109" s="185"><f>'CO2 factors'!H$7*L31</f><v>0</v></c><c r="M109" s="64"><f t="shared" si="10"/><v>754.7681009855304</v></c><c r="N109" s="185"><f>'CO2 factors'!J$7*N31</f><v>0</v></c><c r="O109" s="185"><f>'CO2 factors'!K$7*O31</f><v>0</v></c><c r="P109" s="185"><f>'CO2 factors'!L$7*P31</f><v>0</v></c><c r="Q109" s="185"><f>'CO2 factors'!M$7*Q31</f><v>0</v></c><c r="R109" s="185"><f>'CO2 factors'!N$7*R31</f><v>0</v></c><c r="S109" s="185"><f>'CO2 factors'!O$7*S31</f><v>0</v></c><c r="T109" s="64"><f t="shared" si="12"/><v>0</v></c><c r="U109" s="64"><f t="shared" si="13"/><v>2161.7579208572765</v></c></row><row r="110" spans="1:21" s="21" customFormat="1" ht="30"><c r="A110" s="22"/><c r="B110" s="183" t="str"><f>Translation!A75</f><v>Water supply, sewerage, waste management and remediation activities</v></c><c r="C110" s="185"><f>IF(AND(C$48&gt;0,($S$133+$V$143)&gt;0), ($S$133+$V$143)/C$48,0)*C32</f><v>688.73865915404997</v></c><c r="D110" s="185"><f>IF(AND(D$48&gt;0,$S$134&gt;0), ($S$134)/D$48,0)*D32</f><v>0</v></c><c r="E110" s="185"><f>IF(AND(E$48&gt;0,$S$135&gt;0), ($S$135)/E$48,0)*E32</f><v>0</v></c><c r="F110" s="64"><f t="shared" si="8"/><v>688.73865915404997</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688.73865915404997</v></c></row><row r="111" spans="1:21" s="21" customFormat="1" ht="15.75"><c r="A111" s="22"/><c r="B111" s="183" t="str"><f>Translation!A76</f><v>Construction</v></c><c r="C111" s="185"><f>IF(AND(C$48&gt;0,($S$133+$V$143)&gt;0), ($S$133+$V$143)/C$48,0)*C33</f><v>468.99660662391534</v></c><c r="D111" s="185"><f>IF(AND(D$48&gt;0,$S$134&gt;0), ($S$134)/D$48,0)*D33</f><v>0</v></c><c r="E111" s="185"><f>IF(AND(E$48&gt;0,$S$135&gt;0), ($S$135)/E$48,0)*E33</f><v>0</v></c><c r="F111" s="64"><f t="shared" si="8"/><v>468.99660662391534</v></c><c r="G111" s="75"><f>'CO2 factors'!C$7*G33</f><v>118.6044727294549</v></c><c r="H111" s="75"><f>'CO2 factors'!D$7*H33</f><v>118.63417189039767</v></c><c r="I111" s="75"><f>'CO2 factors'!E$7*I33</f><v>0</v></c><c r="J111" s="75"><f>'CO2 factors'!F$7*J33</f><v>0</v></c><c r="K111" s="75"><f>'CO2 factors'!G$7*K33</f><v>0</v></c><c r="L111" s="75"><f>'CO2 factors'!H$7*L33</f><v>0</v></c><c r="M111" s="64"><f t="shared" si="10"/><v>237.23864461985255</v></c><c r="N111" s="75"><f>'CO2 factors'!J$7*N33</f><v>0</v></c><c r="O111" s="75"><f>'CO2 factors'!K$7*O33</f><v>0</v></c><c r="P111" s="75"><f>'CO2 factors'!L$7*P33</f><v>0</v></c><c r="Q111" s="75"><f>'CO2 factors'!M$7*Q33</f><v>0</v></c><c r="R111" s="75"><f>'CO2 factors'!N$7*R33</f><v>0</v></c><c r="S111" s="75"><f>'CO2 factors'!O$7*S33</f><v>0</v></c><c r="T111" s="64"><f t="shared" si="12"/><v>0</v></c><c r="U111" s="64"><f t="shared" si="13"/><v>706.23525124376783</v></c></row><row r="112" spans="1:21" s="21" customFormat="1" ht="15.75"><c r="A112" s="22"/><c r="B112" s="61" t="str"><f>Translation!A77</f><v>TERTIARY SECTOR</v></c><c r="C112" s="64"><f>SUM(C113:C120)</f><v>21559.813171567326</v></c><c r="D112" s="64"><f>SUM(D113:D120)</f><v>0</v></c><c r="E112" s="64"><f>SUM(E113:E120)</f><v>0</v></c><c r="F112" s="64"><f t="shared" si="8"/><v>21559.813171567326</v></c><c r="G112" s="64"><f t="shared" ref="G112:L112" si="21">SUM(G113:G120)</f><v>0</v></c><c r="H112" s="64"><f t="shared" si="21"/><v>3924.8314891830451</v></c><c r="I112" s="64"><f t="shared" si="21"/><v>0</v></c><c r="J112" s="64"><f t="shared" si="21"/><v>88.661024231970643</v></c><c r="K112" s="64"><f t="shared" si="21"/><v>0</v></c><c r="L112" s="64"><f t="shared" si="21"/><v>0</v></c><c r="M112" s="64"><f t="shared" si="10"/><v>4013.4925134150158</v></c><c r="N112" s="64"><f t="shared" ref="N112:S112" si="22">SUM(N113:N120)</f><v>0</v></c><c r="O112" s="64"><f t="shared" si="22"/><v>0</v></c><c r="P112" s="64"><f t="shared" si="22"/><v>0</v></c><c r="Q112" s="64"><f t="shared" si="22"/><v>0</v></c><c r="R112" s="64"><f t="shared" si="22"/><v>0</v></c><c r="S112" s="64"><f t="shared" si="22"/><v>0</v></c><c r="T112" s="64"><f t="shared" si="12"/><v>0</v></c><c r="U112" s="64"><f t="shared" si="13"/><v>25573.305684982341</v></c></row><row r="113" spans="1:23" s="21" customFormat="1" ht="30"><c r="A113" s="22"/><c r="B113" s="183" t="str"><f>Translation!A78</f><v xml:space="preserve">Wholesale and retail trade; repair of motor vehicles and motorcycles </v></c><c r="C113" s="185"><f t="shared" ref="C113:C120" si="23">IF(AND(C$48&gt;0,($S$133+$V$143)&gt;0), ($S$133+$V$143)/C$48,0)*C35</f><v>4839.6667516298658</v></c><c r="D113" s="185"><f t="shared" ref="D113:D120" si="24">IF(AND(D$48&gt;0,$S$134&gt;0), ($S$134)/D$48,0)*D35</f><v>0</v></c><c r="E113" s="185"><f t="shared" ref="E113:E120" si="25">IF(AND(E$48&gt;0,$S$135&gt;0), ($S$135)/E$48,0)*E35</f><v>0</v></c><c r="F113" s="64"><f t="shared" si="8"/><v>4839.6667516298658</v></c><c r="G113" s="185"><f>'CO2 factors'!C$7*G35</f><v>0</v></c><c r="H113" s="185"><f>'CO2 factors'!D$7*H35</f><v>1218.3157622747062</v></c><c r="I113" s="185"><f>'CO2 factors'!E$7*I35</f><v>0</v></c><c r="J113" s="185"><f>'CO2 factors'!F$7*J35</f><v>0</v></c><c r="K113" s="185"><f>'CO2 factors'!G$7*K35</f><v>0</v></c><c r="L113" s="185"><f>'CO2 factors'!H$7*L35</f><v>0</v></c><c r="M113" s="64"><f t="shared" si="10"/><v>1218.3157622747062</v></c><c r="N113" s="185"><f>'CO2 factors'!J$7*N35</f><v>0</v></c><c r="O113" s="185"><f>'CO2 factors'!K$7*O35</f><v>0</v></c><c r="P113" s="185"><f>'CO2 factors'!L$7*P35</f><v>0</v></c><c r="Q113" s="185"><f>'CO2 factors'!M$7*Q35</f><v>0</v></c><c r="R113" s="185"><f>'CO2 factors'!N$7*R35</f><v>0</v></c><c r="S113" s="185"><f>'CO2 factors'!O$7*S35</f><v>0</v></c><c r="T113" s="64"><f t="shared" si="12"/><v>0</v></c><c r="U113" s="64"><f t="shared" si="13"/><v>6057.9825139045715</v></c></row><row r="114" spans="1:23" s="21" customFormat="1" ht="15.75"><c r="A114" s="22"/><c r="B114" s="183" t="str"><f>Translation!A79</f><v>Accommodation and food service activities</v></c><c r="C114" s="185"><f t="shared" si="23"/><v>7508.875625549379</v></c><c r="D114" s="185"><f t="shared" si="24"/><v>0</v></c><c r="E114" s="185"><f t="shared" si="25"/><v>0</v></c><c r="F114" s="64"><f t="shared" si="8"/><v>7508.875625549379</v></c><c r="G114" s="185"><f>'CO2 factors'!C$7*G36</f><v>0</v></c><c r="H114" s="185"><f>'CO2 factors'!D$7*H36</f><v>1429.6240472873899</v></c><c r="I114" s="185"><f>'CO2 factors'!E$7*I36</f><v>0</v></c><c r="J114" s="185"><f>'CO2 factors'!F$7*J36</f><v>88.661024231970643</v></c><c r="K114" s="185"><f>'CO2 factors'!G$7*K36</f><v>0</v></c><c r="L114" s="185"><f>'CO2 factors'!H$7*L36</f><v>0</v></c><c r="M114" s="64"><f t="shared" si="10"/><v>1518.2850715193606</v></c><c r="N114" s="185"><f>'CO2 factors'!J$7*N36</f><v>0</v></c><c r="O114" s="185"><f>'CO2 factors'!K$7*O36</f><v>0</v></c><c r="P114" s="185"><f>'CO2 factors'!L$7*P36</f><v>0</v></c><c r="Q114" s="185"><f>'CO2 factors'!M$7*Q36</f><v>0</v></c><c r="R114" s="185"><f>'CO2 factors'!N$7*R36</f><v>0</v></c><c r="S114" s="185"><f>'CO2 factors'!O$7*S36</f><v>0</v></c><c r="T114" s="64"><f t="shared" si="12"/><v>0</v></c><c r="U114" s="64"><f t="shared" si="13"/><v>9027.160697068739</v></c></row><row r="115" spans="1:23" s="21" customFormat="1" ht="15.75"><c r="A115" s="22"/><c r="B115" s="183" t="str"><f>Translation!A80</f><v>General public administration and social security</v></c><c r="C115" s="185"><f t="shared" si="23"/><v>1923.9224007636594</v></c><c r="D115" s="185"><f t="shared" si="24"/><v>0</v></c><c r="E115" s="185"><f t="shared" si="25"/><v>0</v></c><c r="F115" s="64"><f t="shared" si="8"/><v>1923.9224007636594</v></c><c r="G115" s="185"><f>'CO2 factors'!C$7*G37</f><v>0</v></c><c r="H115" s="185"><f>'CO2 factors'!D$7*H37</f><v>86.668644383233072</v></c><c r="I115" s="185"><f>'CO2 factors'!E$7*I37</f><v>0</v></c><c r="J115" s="185"><f>'CO2 factors'!F$7*J37</f><v>0</v></c><c r="K115" s="185"><f>'CO2 factors'!G$7*K37</f><v>0</v></c><c r="L115" s="185"><f>'CO2 factors'!H$7*L37</f><v>0</v></c><c r="M115" s="64"><f t="shared" si="10"/><v>86.668644383233072</v></c><c r="N115" s="185"><f>'CO2 factors'!J$7*N37</f><v>0</v></c><c r="O115" s="185"><f>'CO2 factors'!K$7*O37</f><v>0</v></c><c r="P115" s="185"><f>'CO2 factors'!L$7*P37</f><v>0</v></c><c r="Q115" s="185"><f>'CO2 factors'!M$7*Q37</f><v>0</v></c><c r="R115" s="185"><f>'CO2 factors'!N$7*R37</f><v>0</v></c><c r="S115" s="185"><f>'CO2 factors'!O$7*S37</f><v>0</v></c><c r="T115" s="64"><f t="shared" si="12"/><v>0</v></c><c r="U115" s="64"><f t="shared" si="13"/><v>2010.5910451468926</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1436.4829242463582</v></c><c r="D117" s="185"><f t="shared" si="24"/><v>0</v></c><c r="E117" s="185"><f t="shared" si="25"/><v>0</v></c><c r="F117" s="64"><f t="shared" si="8"/><v>1436.4829242463582</v></c><c r="G117" s="185"><f>'CO2 factors'!C$7*G39</f><v>0</v></c><c r="H117" s="185"><f>'CO2 factors'!D$7*H39</f><v>386.09636760505282</v></c><c r="I117" s="185"><f>'CO2 factors'!E$7*I39</f><v>0</v></c><c r="J117" s="185"><f>'CO2 factors'!F$7*J39</f><v>0</v></c><c r="K117" s="185"><f>'CO2 factors'!G$7*K39</f><v>0</v></c><c r="L117" s="185"><f>'CO2 factors'!H$7*L39</f><v>0</v></c><c r="M117" s="64"><f t="shared" si="10"/><v>386.09636760505282</v></c><c r="N117" s="185"><f>'CO2 factors'!J$7*N39</f><v>0</v></c><c r="O117" s="185"><f>'CO2 factors'!K$7*O39</f><v>0</v></c><c r="P117" s="185"><f>'CO2 factors'!L$7*P39</f><v>0</v></c><c r="Q117" s="185"><f>'CO2 factors'!M$7*Q39</f><v>0</v></c><c r="R117" s="185"><f>'CO2 factors'!N$7*R39</f><v>0</v></c><c r="S117" s="185"><f>'CO2 factors'!O$7*S39</f><v>0</v></c><c r="T117" s="64"><f t="shared" si="12"/><v>0</v></c><c r="U117" s="64"><f t="shared" si="13"/><v>1822.579291851411</v></c></row><row r="118" spans="1:23" s="21" customFormat="1" ht="15.75"><c r="A118" s="22"/><c r="B118" s="183" t="str"><f>Translation!A83</f><v>Human health and social work activities</v></c><c r="C118" s="185"><f t="shared" si="23"/><v>395.21724025547144</v></c><c r="D118" s="185"><f t="shared" si="24"/><v>0</v></c><c r="E118" s="185"><f t="shared" si="25"/><v>0</v></c><c r="F118" s="64"><f t="shared" si="8"/><v>395.21724025547144</v></c><c r="G118" s="185"><f>'CO2 factors'!C$7*G40</f><v>0</v></c><c r="H118" s="185"><f>'CO2 factors'!D$7*H40</f><v>39.104573158968947</v></c><c r="I118" s="185"><f>'CO2 factors'!E$7*I40</f><v>0</v></c><c r="J118" s="185"><f>'CO2 factors'!F$7*J40</f><v>0</v></c><c r="K118" s="185"><f>'CO2 factors'!G$7*K40</f><v>0</v></c><c r="L118" s="185"><f>'CO2 factors'!H$7*L40</f><v>0</v></c><c r="M118" s="64"><f t="shared" si="10"/><v>39.104573158968947</v></c><c r="N118" s="185"><f>'CO2 factors'!J$7*N40</f><v>0</v></c><c r="O118" s="185"><f>'CO2 factors'!K$7*O40</f><v>0</v></c><c r="P118" s="185"><f>'CO2 factors'!L$7*P40</f><v>0</v></c><c r="Q118" s="185"><f>'CO2 factors'!M$7*Q40</f><v>0</v></c><c r="R118" s="185"><f>'CO2 factors'!N$7*R40</f><v>0</v></c><c r="S118" s="185"><f>'CO2 factors'!O$7*S40</f><v>0</v></c><c r="T118" s="64"><f t="shared" si="12"/><v>0</v></c><c r="U118" s="64"><f t="shared" si="13"/><v>434.32181341444038</v></c></row><row r="119" spans="1:23" s="21" customFormat="1" ht="15.75"><c r="A119" s="22"/><c r="B119" s="183" t="str"><f>Translation!A84</f><v>Other services</v></c><c r="C119" s="185"><f t="shared" si="23"/><v>4148.8829589679017</v></c><c r="D119" s="185"><f t="shared" si="24"/><v>0</v></c><c r="E119" s="185"><f t="shared" si="25"/><v>0</v></c><c r="F119" s="64"><f t="shared" si="8"/><v>4148.8829589679017</v></c><c r="G119" s="185"><f>'CO2 factors'!C$7*G41</f><v>0</v></c><c r="H119" s="185"><f>'CO2 factors'!D$7*H41</f><v>765.02209447369387</v></c><c r="I119" s="185"><f>'CO2 factors'!E$7*I41</f><v>0</v></c><c r="J119" s="185"><f>'CO2 factors'!F$7*J41</f><v>0</v></c><c r="K119" s="185"><f>'CO2 factors'!G$7*K41</f><v>0</v></c><c r="L119" s="185"><f>'CO2 factors'!H$7*L41</f><v>0</v></c><c r="M119" s="64"><f t="shared" si="10"/><v>765.02209447369387</v></c><c r="N119" s="185"><f>'CO2 factors'!J$7*N41</f><v>0</v></c><c r="O119" s="185"><f>'CO2 factors'!K$7*O41</f><v>0</v></c><c r="P119" s="185"><f>'CO2 factors'!L$7*P41</f><v>0</v></c><c r="Q119" s="185"><f>'CO2 factors'!M$7*Q41</f><v>0</v></c><c r="R119" s="185"><f>'CO2 factors'!N$7*R41</f><v>0</v></c><c r="S119" s="185"><f>'CO2 factors'!O$7*S41</f><v>0</v></c><c r="T119" s="64"><f t="shared" si="12"/><v>0</v></c><c r="U119" s="64"><f t="shared" si="13"/><v>4913.9050534415956</v></c></row><row r="120" spans="1:23" s="21" customFormat="1" ht="15.75"><c r="A120" s="22"/><c r="B120" s="183" t="str"><f>Translation!A85</f><v>Public lighting</v></c><c r="C120" s="185"><f t="shared" si="23"/><v>1306.7652701546899</v></c><c r="D120" s="185"><f t="shared" si="24"/><v>0</v></c><c r="E120" s="185"><f t="shared" si="25"/><v>0</v></c><c r="F120" s="64"><f t="shared" si="8"/><v>1306.7652701546899</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1306.7652701546899</v></c></row><row r="121" spans="1:23" s="21" customFormat="1" ht="15.75"><c r="A121" s="22"/><c r="B121" s="61" t="str"><f>Translation!A86</f><v>TRANSPORTS</v></c><c r="C121" s="64"><f>SUM(C122:C125)</f><v>3078.5853260976405</v></c><c r="D121" s="64"><f>SUM(D122:D125)</f><v>0</v></c><c r="E121" s="64"><f>SUM(E122:E125)</f><v>0</v></c><c r="F121" s="64"><f t="shared" si="8"/><v>3078.5853260976405</v></c><c r="G121" s="64"><f t="shared" ref="G121:L121" si="26">SUM(G122:G125)</f><v>0</v></c><c r="H121" s="64"><f t="shared" si="26"/><v>3857.6099402785048</v></c><c r="I121" s="64"><f t="shared" si="26"/><v>4333.76849879767</v></c><c r="J121" s="64"><f t="shared" si="26"/><v>0</v></c><c r="K121" s="64"><f t="shared" si="26"/><v>0</v></c><c r="L121" s="64"><f t="shared" si="26"/><v>0</v></c><c r="M121" s="64"><f t="shared" si="10"/><v>8191.3784390761748</v></c><c r="N121" s="64"><f t="shared" ref="N121:S121" si="27">SUM(N122:N125)</f><v>0</v></c><c r="O121" s="64"><f t="shared" si="27"/><v>0</v></c><c r="P121" s="64"><f t="shared" si="27"/><v>0</v></c><c r="Q121" s="64"><f t="shared" si="27"/><v>0</v></c><c r="R121" s="64"><f t="shared" si="27"/><v>0</v></c><c r="S121" s="64"><f t="shared" si="27"/><v>0</v></c><c r="T121" s="64"><f t="shared" si="12"/><v>0</v></c><c r="U121" s="64"><f t="shared" si="13"/><v>11269.963765173816</v></c></row><row r="122" spans="1:23" s="21" customFormat="1" ht="30"><c r="A122" s="22"/><c r="B122" s="183" t="str"><f>Translation!A87</f><v>Passenger transport by road (public transport, taxi, tourism, transfers, etc.)</v></c><c r="C122" s="185"><f>IF(AND(C$48&gt;0,($S$133+$V$143)&gt;0), ($S$133+$V$143)/C$48,0)*C44</f><v>11.122257075203484</v></c><c r="D122" s="185"><f>IF(AND(D$48&gt;0,$S$134&gt;0), ($S$134)/D$48,0)*D44</f><v>0</v></c><c r="E122" s="185"><f>IF(AND(E$48&gt;0,$S$135&gt;0), ($S$135)/E$48,0)*E44</f><v>0</v></c><c r="F122" s="64"><f t="shared" si="8"/><v>11.122257075203484</v></c><c r="G122" s="185"><f>'CO2 factors'!C$7*G44</f><v>0</v></c><c r="H122" s="185"><f>'CO2 factors'!D$7*H44</f><v>29.070658517001782</v></c><c r="I122" s="185"><f>'CO2 factors'!E$7*I44</f><v>6.251285655245959</v></c><c r="J122" s="185"><f>'CO2 factors'!F$7*J44</f><v>0</v></c><c r="K122" s="185"><f>'CO2 factors'!G$7*K44</f><v>0</v></c><c r="L122" s="185"><f>'CO2 factors'!H$7*L44</f><v>0</v></c><c r="M122" s="64"><f t="shared" si="10"/><v>35.32194417224774</v></c><c r="N122" s="185"><f>'CO2 factors'!J$7*N44</f><v>0</v></c><c r="O122" s="185"><f>'CO2 factors'!K$7*O44</f><v>0</v></c><c r="P122" s="185"><f>'CO2 factors'!L$7*P44</f><v>0</v></c><c r="Q122" s="185"><f>'CO2 factors'!M$7*Q44</f><v>0</v></c><c r="R122" s="185"><f>'CO2 factors'!N$7*R44</f><v>0</v></c><c r="S122" s="185"><f>'CO2 factors'!O$7*S44</f><v>0</v></c><c r="T122" s="64"><f t="shared" si="12"/><v>0</v></c><c r="U122" s="64"><f t="shared" si="13"/><v>46.444201247451225</v></c></row><row r="123" spans="1:23" s="21" customFormat="1" ht="15.75"><c r="A123" s="22"/><c r="B123" s="183" t="str"><f>Translation!A88</f><v>Freight transport by road and removal services</v></c><c r="C123" s="185"><f>IF(AND(C$48&gt;0,($S$133+$V$143)&gt;0), ($S$133+$V$143)/C$48,0)*C45</f><v>1281.9321338011489</v></c><c r="D123" s="185"><f>IF(AND(D$48&gt;0,$S$134&gt;0), ($S$134)/D$48,0)*D45</f><v>0</v></c><c r="E123" s="185"><f>IF(AND(E$48&gt;0,$S$135&gt;0), ($S$135)/E$48,0)*E45</f><v>0</v></c><c r="F123" s="64"><f t="shared" si="8"/><v>1281.9321338011489</v></c><c r="G123" s="185"><f>'CO2 factors'!C$7*G45</f><v>0</v></c><c r="H123" s="185"><f>'CO2 factors'!D$7*H45</f><v>3118.6595548780092</v></c><c r="I123" s="185"><f>'CO2 factors'!E$7*I45</f><v>670.62917503581025</v></c><c r="J123" s="185"><f>'CO2 factors'!F$7*J45</f><v>0</v></c><c r="K123" s="185"><f>'CO2 factors'!G$7*K45</f><v>0</v></c><c r="L123" s="185"><f>'CO2 factors'!H$7*L45</f><v>0</v></c><c r="M123" s="64"><f t="shared" si="10"/><v>3789.2887299138192</v></c><c r="N123" s="185"><f>'CO2 factors'!J$7*N45</f><v>0</v></c><c r="O123" s="185"><f>'CO2 factors'!K$7*O45</f><v>0</v></c><c r="P123" s="185"><f>'CO2 factors'!L$7*P45</f><v>0</v></c><c r="Q123" s="185"><f>'CO2 factors'!M$7*Q45</f><v>0</v></c><c r="R123" s="185"><f>'CO2 factors'!N$7*R45</f><v>0</v></c><c r="S123" s="185"><f>'CO2 factors'!O$7*S45</f><v>0</v></c><c r="T123" s="64"><f t="shared" si="12"/><v>0</v></c><c r="U123" s="64"><f t="shared" si="13"/><v>5071.2208637149679</v></c></row><row r="124" spans="1:23" s="21" customFormat="1" ht="15.75"><c r="A124" s="22"/><c r="B124" s="183" t="str"><f>Translation!A89</f><v>Other fleet for public and private services</v></c><c r="C124" s="185"><f>IF(AND(C$48&gt;0,($S$133+$V$143)&gt;0), ($S$133+$V$143)/C$48,0)*C46</f><v>43.842627254050143</v></c><c r="D124" s="185"><f>IF(AND(D$48&gt;0,$S$134&gt;0), ($S$134)/D$48,0)*D46</f><v>0</v></c><c r="E124" s="185"><f>IF(AND(E$48&gt;0,$S$135&gt;0), ($S$135)/E$48,0)*E46</f><v>0</v></c><c r="F124" s="64"><f t="shared" si="8"/><v>43.842627254050143</v></c><c r="G124" s="185"><f>'CO2 factors'!C$7*G46</f><v>0</v></c><c r="H124" s="185"><f>'CO2 factors'!D$7*H46</f><v>11.148734251016215</v></c><c r="I124" s="185"><f>'CO2 factors'!E$7*I46</f><v>99.714380683273149</v></c><c r="J124" s="185"><f>'CO2 factors'!F$7*J46</f><v>0</v></c><c r="K124" s="185"><f>'CO2 factors'!G$7*K46</f><v>0</v></c><c r="L124" s="185"><f>'CO2 factors'!H$7*L46</f><v>0</v></c><c r="M124" s="64"><f t="shared" si="10"/><v>110.86311493428937</v></c><c r="N124" s="185"><f>'CO2 factors'!J$7*N46</f><v>0</v></c><c r="O124" s="185"><f>'CO2 factors'!K$7*O46</f><v>0</v></c><c r="P124" s="185"><f>'CO2 factors'!L$7*P46</f><v>0</v></c><c r="Q124" s="185"><f>'CO2 factors'!M$7*Q46</f><v>0</v></c><c r="R124" s="185"><f>'CO2 factors'!N$7*R46</f><v>0</v></c><c r="S124" s="185"><f>'CO2 factors'!O$7*S46</f><v>0</v></c><c r="T124" s="64"><f t="shared" si="12"/><v>0</v></c><c r="U124" s="64"><f t="shared" si="13"/><v>154.70574218833951</v></c></row><row r="125" spans="1:23" s="21" customFormat="1" ht="15.75"><c r="A125" s="22"/><c r="B125" s="182" t="str"><f>Translation!A90</f><v>Private transports</v></c><c r="C125" s="185"><f>IF(AND(C$48&gt;0,($S$133+$V$143)&gt;0), ($S$133+$V$143)/C$48,0)*C47</f><v>1741.6883079672382</v></c><c r="D125" s="185"><f>IF(AND(D$48&gt;0,$S$134&gt;0), ($S$134)/D$48,0)*D47</f><v>0</v></c><c r="E125" s="185"><f>IF(AND(E$48&gt;0,$S$135&gt;0), ($S$135)/E$48,0)*E47</f><v>0</v></c><c r="F125" s="64"><f t="shared" si="8"/><v>1741.6883079672382</v></c><c r="G125" s="185"><f>'CO2 factors'!C$7*G47</f><v>0</v></c><c r="H125" s="185"><f>'CO2 factors'!D$7*H47</f><v>698.73099263247718</v></c><c r="I125" s="185"><f>'CO2 factors'!E$7*I47</f><v>3557.173657423341</v></c><c r="J125" s="185"><f>'CO2 factors'!F$7*J47</f><v>0</v></c><c r="K125" s="185"><f>'CO2 factors'!G$7*K47</f><v>0</v></c><c r="L125" s="185"><f>'CO2 factors'!H$7*L47</f><v>0</v></c><c r="M125" s="64"><f t="shared" si="10"/><v>4255.9046500558179</v></c><c r="N125" s="185"><f>'CO2 factors'!J$7*N47</f><v>0</v></c><c r="O125" s="185"><f>'CO2 factors'!K$7*O47</f><v>0</v></c><c r="P125" s="185"><f>'CO2 factors'!L$7*P47</f><v>0</v></c><c r="Q125" s="185"><f>'CO2 factors'!M$7*Q47</f><v>0</v></c><c r="R125" s="185"><f>'CO2 factors'!N$7*R47</f><v>0</v></c><c r="S125" s="185"><f>'CO2 factors'!O$7*S47</f><v>0</v></c><c r="T125" s="64"><f t="shared" si="12"/><v>0</v></c><c r="U125" s="64"><f t="shared" si="13"/><v>5997.5929580230559</v></c></row><row r="126" spans="1:23" s="21" customFormat="1" ht="15.75"><c r="A126" s="22"/><c r="B126" s="73" t="str"><f>Translation!A118</f><v>TOTAL FOR INTERNAL MARKET</v></c><c r="C126" s="65"><f>C95+C105+C108+C112+C121</f><v>57724.386113414555</v></c><c r="D126" s="65"><f>D95+D105+D108+D112+D121</f><v>0</v></c><c r="E126" s="65"><f>E95+E105+E108+E112+E121</f><v>0</v></c><c r="F126" s="64"><f t="shared" si="8"/><v>57724.386113414555</v></c><c r="G126" s="65"><f t="shared" ref="G126:L126" si="28">G95+G105+G108+G112+G121</f><v>474.41789091781959</v></c><c r="H126" s="65"><f t="shared" si="28"/><v>17410.862962398362</v></c><c r="I126" s="65"><f t="shared" si="28"/><v>4333.76849879767</v></c><c r="J126" s="65"><f t="shared" si="28"/><v>1682.6537097200671</v></c><c r="K126" s="65"><f t="shared" si="28"/><v>0</v></c><c r="L126" s="65"><f t="shared" si="28"/><v>0</v></c><c r="M126" s="64"><f t="shared" si="10"/><v>23901.703061833916</v></c><c r="N126" s="65"><f t="shared" ref="N126:S126" si="29">N95+N105+N108+N112+N121</f><v>0</v></c><c r="O126" s="65"><f t="shared" si="29"/><v>0</v></c><c r="P126" s="65"><f t="shared" si="29"/><v>0</v></c><c r="Q126" s="65"><f t="shared" si="29"/><v>0</v></c><c r="R126" s="65"><f t="shared" si="29"/><v>0</v></c><c r="S126" s="65"><f t="shared" si="29"/><v>0</v></c><c r="T126" s="64"><f t="shared" si="12"/><v>0</v></c><c r="U126" s="64"><f t="shared" si="13"/><v>81626.089175248475</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16349.252563930695</v></c><c r="D133" s="189"><f>'CO2 factors'!D$7*D69</f><v>41375.133549483857</v></c><c r="E133" s="189"><f>'CO2 factors'!E$7*E69</f><v>0</v></c><c r="F133" s="189"><f>'CO2 factors'!F$7*F69</f><v>0</v></c><c r="G133" s="189"><f>'CO2 factors'!G$7*G69</f><v>0</v></c><c r="H133" s="189"><f>'CO2 factors'!H$7*H69</f><v>0</v></c><c r="I133" s="59"><f>SUM(C133:H133)</f><v>57724.386113414555</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57724.386113414555</v></c><c r="T133" s="58"/><c r="U133" s="321" t="str"><f>Translation!A124</f><v>Electricity</v></c><c r="V133" s="322"/><c r="W133" s="190"><f>IF(S59&gt;0,S133/S59,0)</f><v>0.59177040413296667</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16349.252563930695</v></c><c r="D136" s="53"><f t="shared" si="30"/><v>41375.133549483857</v></c><c r="E136" s="53"><f t="shared" si="30"/><v>0</v></c><c r="F136" s="53"><f t="shared" si="30"/><v>0</v></c><c r="G136" s="53"><f t="shared" si="30"/><v>0</v></c><c r="H136" s="53"><f t="shared" si="30"/><v>0</v></c><c r="I136" s="53"><f t="shared" si="30"/><v>57724.386113414555</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57724.386113414555</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16823.670454848514</v></c><c r="D143" s="186"><f>'CO2 factors'!D$7*D79</f><v>58785.996511882222</v></c><c r="E143" s="186"><f>'CO2 factors'!E$7*E79</f><v>4333.76849879767</v></c><c r="F143" s="186"><f>'CO2 factors'!F$7*F79</f><v>1682.6537097200669</v></c><c r="G143" s="186"><f>'CO2 factors'!G$7*G79</f><v>0</v></c><c r="H143" s="186"><f>'CO2 factors'!H$7*H79</f><v>0</v></c><c r="I143" s="53"><f>SUM(C143:H143)</f><v>81626.08917524846</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81626.08917524846</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3"/><sheetViews><sheetView showGridLines="0" showZeros="0" tabSelected="1"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Lemnos</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1748</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1689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104.59928720871297</v></c><c r="I14" s="221"/><c r="J14" s="221"><v>22.325786823759294</v></c><c r="K14" s="323"><v>3137.9352122210744</v></c><c r="L14" s="323"><v>125.90918223332119</v></c><c r="M14" s="324"><v>860.00967779163489</v></c></row><row r="15" spans="1:13" s="33" customFormat="1" ht="30"><c r="B15" s="340"/><c r="C15" s="218" t="s"><v>1690</v></c><c r="D15" s="218" t="s"><v>1689</v></c><c r="E15" s="219"><v>2012</v></c><c r="F15" s="220"><v>2020</v></c><c r="G15" s="221"/><c r="H15" s="221"><v>719.76502985930222</v></c><c r="I15" s="221"><v>612.65117979680349</v></c><c r="J15" s="221"><v>359.13371904322736</v></c><c r="K15" s="342"/><c r="L15" s="342"/><c r="M15" s="344"/></row><row r="16" spans="1:13" s="33" customFormat="1" ht="45"><c r="B16" s="339" t="str"><f>Translation!A62</f><v>Heating and cooling</v></c><c r="C16" s="218" t="s"><v>1691</v></c><c r="D16" s="218" t="s"><v>1689</v></c><c r="E16" s="219"><v>2012</v></c><c r="F16" s="220"><v>2020</v></c><c r="G16" s="221"/><c r="H16" s="221"><v>300.28093907447897</v></c><c r="I16" s="221"/><c r="J16" s="221"><v>69.94773676522567</v></c><c r="K16" s="342"/><c r="L16" s="342"/><c r="M16" s="344"/></row><row r="17" spans="2:13" s="33" customFormat="1" ht="30"><c r="B17" s="341"/><c r="C17" s="218" t="s"><v>1692</v></c><c r="D17" s="218" t="s"><v>1689</v></c><c r="E17" s="219"><v>2012</v></c><c r="F17" s="220"><v>2020</v></c><c r="G17" s="221"/><c r="H17" s="221"><v>-3348.3243493633345</v></c><c r="I17" s="221"/><c r="J17" s="221"><v>-914.73245060381464</v></c><c r="K17" s="342"/><c r="L17" s="342"/><c r="M17" s="344"/></row><row r="18" spans="2:13" s="33" customFormat="1" ht="45"><c r="B18" s="341"/><c r="C18" s="218" t="s"><v>1693</v></c><c r="D18" s="218" t="s"><v>1689</v></c><c r="E18" s="219"><v>2012</v></c><c r="F18" s="220"><v>2020</v></c><c r="G18" s="221"/><c r="H18" s="221"><v>300.28093907447897</v></c><c r="I18" s="221"/><c r="J18" s="221"><v>69.94773676522567</v></c><c r="K18" s="342"/><c r="L18" s="342"/><c r="M18" s="344"/></row><row r="19" spans="2:13" s="33" customFormat="1" ht="45"><c r="B19" s="340"/><c r="C19" s="218" t="s"><v>1694</v></c><c r="D19" s="218" t="s"><v>1689</v></c><c r="E19" s="219"><v>2012</v></c><c r="F19" s="220"><v>2020</v></c><c r="G19" s="221"/><c r="H19" s="221"><v>2765.4704472576914</v></c><c r="I19" s="221"/><c r="J19" s="221"><v>644.19140113596222</v></c><c r="K19" s="342"/><c r="L19" s="342"/><c r="M19" s="344"/></row><row r="20" spans="2:13" s="33" customFormat="1" ht="45"><c r="B20" s="339" t="str"><f>Translation!A63</f><v>Lighting</v></c><c r="C20" s="218" t="s"><v>1695</v></c><c r="D20" s="218" t="s"><v>1689</v></c><c r="E20" s="219"><v>2012</v></c><c r="F20" s="220"><v>2020</v></c><c r="G20" s="221"/><c r="H20" s="221"><v>48.427057631404345</v></c><c r="I20" s="221"/><c r="J20" s="221"><v>13.089479333436531</v></c><c r="K20" s="342"/><c r="L20" s="342"/><c r="M20" s="344"/></row><row r="21" spans="2:13" s="33" customFormat="1" ht="30"><c r="B21" s="340"/><c r="C21" s="218" t="s"><v>1696</v></c><c r="D21" s="218" t="s"><v>1689</v></c><c r="E21" s="219"><v>2012</v></c><c r="F21" s="220"><v>2020</v></c><c r="G21" s="221"/><c r="H21" s="221"><v>668.95073307575922</v></c><c r="I21" s="221"/><c r="J21" s="221"><v>180.81248838890718</v></c><c r="K21" s="342"/><c r="L21" s="342"/><c r="M21" s="344"/></row><row r="22" spans="2:13" s="33" customFormat="1" ht="45"><c r="B22" s="339" t="str"><f>Translation!A64</f><v>Cooking</v></c><c r="C22" s="218" t="s"><v>1697</v></c><c r="D22" s="218" t="s"><v>1689</v></c><c r="E22" s="219"><v>2012</v></c><c r="F22" s="220"><v>2020</v></c><c r="G22" s="221"/><c r="H22" s="221"><v>44.956384566030465</v></c><c r="I22" s="221"/><c r="J22" s="221"><v>10.602324084553402</v></c><c r="K22" s="342"/><c r="L22" s="342"/><c r="M22" s="344"/></row><row r="23" spans="2:13" s="33" customFormat="1" ht="45"><c r="B23" s="340"/><c r="C23" s="218" t="s"><v>1698</v></c><c r="D23" s="218" t="s"><v>1689</v></c><c r="E23" s="219"><v>2012</v></c><c r="F23" s="220"><v>2020</v></c><c r="G23" s="221"/><c r="H23" s="221"><v>414.03078502469646</v></c><c r="I23" s="221"/><c r="J23" s="221"><v>97.643273723861455</v></c><c r="K23" s="342"/><c r="L23" s="342"/><c r="M23" s="344"/></row><row r="24" spans="2:13" s="33" customFormat="1" ht="45"><c r="B24" s="339" t="str"><f>Translation!A65</f><v>Refrigerator and freezers</v></c><c r="C24" s="218" t="s"><v>1699</v></c><c r="D24" s="218" t="s"><v>1689</v></c><c r="E24" s="219"><v>2012</v></c><c r="F24" s="220"><v>2020</v></c><c r="G24" s="221"/><c r="H24" s="221"><v>47.498602449324807</v></c><c r="I24" s="221"/><c r="J24" s="221"><v>12.838524691294879</v></c><c r="K24" s="342"/><c r="L24" s="342"/><c r="M24" s="344"/></row><row r="25" spans="2:13" s="33" customFormat="1" ht="45"><c r="B25" s="340"/><c r="C25" s="218" t="s"><v>1700</v></c><c r="D25" s="218" t="s"><v>1689</v></c><c r="E25" s="219"><v>2012</v></c><c r="F25" s="220"><v>2020</v></c><c r="G25" s="221"/><c r="H25" s="221"><v>437.44362117871384</v></c><c r="I25" s="221"/><c r="J25" s="221"><v>118.23780999761463</v></c><c r="K25" s="342"/><c r="L25" s="342"/><c r="M25" s="344"/></row><row r="26" spans="2:13" s="33" customFormat="1" ht="45"><c r="B26" s="339" t="str"><f>Translation!A66</f><v>Laundry machines and dryers</v></c><c r="C26" s="218" t="s"><v>1699</v></c><c r="D26" s="218" t="s"><v>1689</v></c><c r="E26" s="219"><v>2012</v></c><c r="F26" s="220"><v>2020</v></c><c r="G26" s="221"/><c r="H26" s="221"><v>2.8908325460506603</v></c><c r="I26" s="221"/><c r="J26" s="221"><v>0.78137088475826511</v></c><c r="K26" s="342"/><c r="L26" s="342"/><c r="M26" s="344"/></row><row r="27" spans="2:13" s="33" customFormat="1" ht="45"><c r="B27" s="340"/><c r="C27" s="218" t="s"><v>1700</v></c><c r="D27" s="218" t="s"><v>1689</v></c><c r="E27" s="219"><v>2012</v></c><c r="F27" s="220"><v>2020</v></c><c r="G27" s="221"/><c r="H27" s="221"><v>26.623441363865922</v></c><c r="I27" s="221"/><c r="J27" s="221"><v>7.1961213949737912</v></c><c r="K27" s="342"/><c r="L27" s="342"/><c r="M27" s="344"/></row><row r="28" spans="2:13" s="33" customFormat="1" ht="45"><c r="B28" s="339" t="str"><f>Translation!A67</f><v>Dish washing</v></c><c r="C28" s="218" t="s"><v>1699</v></c><c r="D28" s="218" t="s"><v>1689</v></c><c r="E28" s="219"><v>2012</v></c><c r="F28" s="220"><v>2020</v></c><c r="G28" s="221"/><c r="H28" s="221"><v>4.0471655644942075</v></c><c r="I28" s="221"/><c r="J28" s="221"><v>1.0939192386641581</v></c><c r="K28" s="342"/><c r="L28" s="342"/><c r="M28" s="344"/></row><row r="29" spans="2:13" s="33" customFormat="1" ht="45"><c r="B29" s="340"/><c r="C29" s="218" t="s"><v>1700</v></c><c r="D29" s="218" t="s"><v>1689</v></c><c r="E29" s="219"><v>2012</v></c><c r="F29" s="220"><v>2020</v></c><c r="G29" s="221"/><c r="H29" s="221"><v>37.272817909407117</v></c><c r="I29" s="221"/><c r="J29" s="221"><v>10.074569952968481</v></c><c r="K29" s="342"/><c r="L29" s="342"/><c r="M29" s="344"/></row><row r="30" spans="2:13" s="33" customFormat="1" ht="45"><c r="B30" s="339" t="str"><f>Translation!A68</f><v>Tv sets</v></c><c r="C30" s="218" t="s"><v>1699</v></c><c r="D30" s="218" t="s"><v>1689</v></c><c r="E30" s="219"><v>2012</v></c><c r="F30" s="220"><v>2020</v></c><c r="G30" s="221"/><c r="H30" s="221"><v>3.7603060272263571</v></c><c r="I30" s="221"/><c r="J30" s="221"><v>1.0163832047191035</v></c><c r="K30" s="342"/><c r="L30" s="342"/><c r="M30" s="344"/></row><row r="31" spans="2:13" s="33" customFormat="1" ht="45"><c r="B31" s="340"/><c r="C31" s="218" t="s"><v>1700</v></c><c r="D31" s="218" t="s"><v>1689</v></c><c r="E31" s="219"><v>2012</v></c><c r="F31" s="220"><v>2020</v></c><c r="G31" s="221"/><c r="H31" s="221"><v>34.630953343300561</v></c><c r="I31" s="221"/><c r="J31" s="221"><v>9.360493291466911</v></c><c r="K31" s="342"/><c r="L31" s="342"/><c r="M31" s="344"/></row><row r="32" spans="2:13" s="33" customFormat="1" ht="45"><c r="B32" s="35" t="str"><f>Translation!A69</f><v>Other electric appliances</v></c><c r="C32" s="218" t="s"><v>1699</v></c><c r="D32" s="218" t="s"><v>1689</v></c><c r="E32" s="219"><v>2012</v></c><c r="F32" s="220"><v>2020</v></c><c r="G32" s="221"/><c r="H32" s="221"><v>33.837921366121414</v></c><c r="I32" s="221"/><c r="J32" s="221"><v>9.1461425507085448</v></c><c r="K32" s="342"/><c r="L32" s="342"/><c r="M32" s="344"/></row><row r="33" spans="2:13" s="33" customFormat="1" ht="45"><c r="B33" s="35"/><c r="C33" s="218" t="s"><v>1700</v></c><c r="D33" s="218" t="s"><v>1689</v></c><c r="E33" s="219"><v>2012</v></c><c r="F33" s="220"><v>2020</v></c><c r="G33" s="221"/><c r="H33" s="221"><v>311.63407115709401</v></c><c r="I33" s="221"/><c r="J33" s="221"><v>84.232409184452592</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60.038831737927268</v></c><c r="I37" s="221"/><c r="J37" s="221"><v>15.32107288681113</v></c><c r="K37" s="323"><v>600.95324143248695</v></c><c r="L37" s="323"/><c r="M37" s="324"><v>153.35488961123201</v></c></row><row r="38" spans="2:13" s="33" customFormat="1" ht="45"><c r="B38" s="35"/><c r="C38" s="218" t="s"><v>1703</v></c><c r="D38" s="218" t="s"><v>1702</v></c><c r="E38" s="219"><v>2012</v></c><c r="F38" s="220"><v>2020</v></c><c r="G38" s="221"/><c r="H38" s="221"><v>552.93424674542621</v></c><c r="I38" s="221"/><c r="J38" s="221"><v>141.10111157697975</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38.97793929595759</v></c><c r="I43" s="221"/><c r="J43" s="221"><v>8.897016149104779</v></c><c r="K43" s="323"><v>604.48471575570602</v></c><c r="L43" s="323"/><c r="M43" s="324"><v>147.36827751041099</v></c></row><row r="44" spans="2:13" s="33" customFormat="1" ht="45"><c r="B44" s="340"/><c r="C44" s="218" t="s"><v>1705</v></c><c r="D44" s="218" t="s"><v>1702</v></c><c r="E44" s="219"><v>2012</v></c><c r="F44" s="220"><v>2020</v></c><c r="G44" s="221"/><c r="H44" s="221"><v>351.57453772367444</v></c><c r="I44" s="221"/><c r="J44" s="221"><v>80.249607758748525</v></c><c r="K44" s="342"/><c r="L44" s="342"/><c r="M44" s="344"/></row><row r="45" spans="2:13" s="33" customFormat="1" ht="60"><c r="B45" s="339" t="str"><f>Translation!A75</f><v>Water supply, sewerage, waste management and remediation activities</v></c><c r="C45" s="218" t="s"><v>1706</v></c><c r="D45" s="218" t="s"><v>1689</v></c><c r="E45" s="219"><v>2012</v></c><c r="F45" s="220"><v>2020</v></c><c r="G45" s="221"/><c r="H45" s="221"><v>11.802320193809768</v></c><c r="I45" s="221"/><c r="J45" s="221"><v>3.1900807899364736</v></c><c r="K45" s="342"/><c r="L45" s="342"/><c r="M45" s="344"/></row><row r="46" spans="2:13" s="33" customFormat="1" ht="60"><c r="B46" s="340"/><c r="C46" s="218" t="s"><v>1707</v></c><c r="D46" s="218" t="s"><v>1689</v></c><c r="E46" s="219"><v>2012</v></c><c r="F46" s="220"><v>2020</v></c><c r="G46" s="221"/><c r="H46" s="221"><v>106.45496763437728</v></c><c r="I46" s="221"/><c r="J46" s="221"><v>28.773998812775567</v></c><c r="K46" s="342"/><c r="L46" s="342"/><c r="M46" s="344"/></row><row r="47" spans="2:13" s="33" customFormat="1" ht="45"><c r="B47" s="35" t="str"><f>Translation!A76</f><v>Construction</v></c><c r="C47" s="218" t="s"><v>1708</v></c><c r="D47" s="218" t="s"><v>1702</v></c><c r="E47" s="219"><v>2012</v></c><c r="F47" s="220"><v>2020</v></c><c r="G47" s="221"/><c r="H47" s="221"><v>10.778530503403292</v></c><c r="I47" s="221"/><c r="J47" s="221"><v>2.9204170814902883</v></c><c r="K47" s="342"/><c r="L47" s="342"/><c r="M47" s="344"/></row><row r="48" spans="2:13" s="33" customFormat="1" ht="45"><c r="B48" s="35"/><c r="C48" s="218" t="s"><v>1709</v></c><c r="D48" s="218" t="s"><v>1702</v></c><c r="E48" s="219"><v>2012</v></c><c r="F48" s="220"><v>2020</v></c><c r="G48" s="221"/><c r="H48" s="221"><v>97.220554691312529</v></c><c r="I48" s="221"/><c r="J48" s="221"><v>26.341676957148593</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155.93894553375947</v></c><c r="I52" s="221"/><c r="J52" s="221"><v>41.538679151003535</v></c><c r="K52" s="323"><v>4770.8327237124104</v></c><c r="L52" s="323"><v>35.456688905192202</v></c><c r="M52" s="324"><v>1294.16874584164</v></c></row><row r="53" spans="2:13" s="33" customFormat="1" ht="105"><c r="B53" s="341"/><c r="C53" s="218" t="s"><v>1711</v></c><c r="D53" s="218" t="s"><v>1702</v></c><c r="E53" s="219"><v>2012</v></c><c r="F53" s="220"><v>2020</v></c><c r="G53" s="221"/><c r="H53" s="221"><v>647.98819624582154</v></c><c r="I53" s="221"/><c r="J53" s="221"><v>172.60969468124676</v></c><c r="K53" s="342"/><c r="L53" s="342"/><c r="M53" s="344"/></row><row r="54" spans="2:13" s="33" customFormat="1" ht="30"><c r="B54" s="340"/><c r="C54" s="218" t="s"><v>1692</v></c><c r="D54" s="218" t="s"><v>1702</v></c><c r="E54" s="219"><v>2012</v></c><c r="F54" s="220"><v>2020</v></c><c r="G54" s="221"/><c r="H54" s="221"><v>-83.543304631615882</v></c><c r="I54" s="221"/><c r="J54" s="221"><v>-22.880735465354519</v></c><c r="K54" s="342"/><c r="L54" s="342"/><c r="M54" s="344"/></row><row r="55" spans="2:13" s="33" customFormat="1" ht="45"><c r="B55" s="339" t="str"><f>Translation!A79</f><v>Accommodation and food service activities</v></c><c r="C55" s="218" t="s"><v>1712</v></c><c r="D55" s="218" t="s"><v>1702</v></c><c r="E55" s="219"><v>2012</v></c><c r="F55" s="220"><v>2020</v></c><c r="G55" s="221"/><c r="H55" s="221"><v>313.20211857241679</v></c><c r="I55" s="221"/><c r="J55" s="221"><v>82.315726013078049</v></c><c r="K55" s="342"/><c r="L55" s="342"/><c r="M55" s="344"/></row><row r="56" spans="2:13" s="33" customFormat="1" ht="135"><c r="B56" s="341"/><c r="C56" s="218" t="s"><v>1713</v></c><c r="D56" s="218" t="s"><v>1702</v></c><c r="E56" s="219"><v>2012</v></c><c r="F56" s="220"><v>2020</v></c><c r="G56" s="221"/><c r="H56" s="221"><v>1345.9417105568832</v></c><c r="I56" s="221"/><c r="J56" s="221"><v>353.74016491578692</v></c><c r="K56" s="342"/><c r="L56" s="342"/><c r="M56" s="344"/></row><row r="57" spans="2:13" s="33" customFormat="1" ht="60"><c r="B57" s="341"/><c r="C57" s="218" t="s"><v>1714</v></c><c r="D57" s="218" t="s"><v>1702</v></c><c r="E57" s="219"><v>2012</v></c><c r="F57" s="220"><v>2020</v></c><c r="G57" s="221"/><c r="H57" s="221"><v>45.347660343641309</v></c><c r="I57" s="221"><v>84.169148483022582</v></c><c r="J57" s="221"><v>34.77140236974487</v></c><c r="K57" s="342"/><c r="L57" s="342"/><c r="M57" s="344"/></row><row r="58" spans="2:13" s="33" customFormat="1" ht="45"><c r="B58" s="341"/><c r="C58" s="218" t="s"><v>1715</v></c><c r="D58" s="218" t="s"><v>1702</v></c><c r="E58" s="219"><v>2012</v></c><c r="F58" s="220"><v>2020</v></c><c r="G58" s="221"/><c r="H58" s="221"><v>313.20211857241679</v></c><c r="I58" s="221"/><c r="J58" s="221"><v>82.315726013078049</v></c><c r="K58" s="342"/><c r="L58" s="342"/><c r="M58" s="344"/></row><row r="59" spans="2:13" s="33" customFormat="1" ht="165"><c r="B59" s="341"/><c r="C59" s="218" t="s"><v>1716</v></c><c r="D59" s="218" t="s"><v>1702</v></c><c r="E59" s="219"><v>2012</v></c><c r="F59" s="220"><v>2020</v></c><c r="G59" s="221"/><c r="H59" s="221"><v>1345.9417105568832</v></c><c r="I59" s="221"/><c r="J59" s="221"><v>353.74016491578692</v></c><c r="K59" s="342"/><c r="L59" s="342"/><c r="M59" s="344"/></row><row r="60" spans="2:13" s="33" customFormat="1" ht="60"><c r="B60" s="340"/><c r="C60" s="218" t="s"><v>1717</v></c><c r="D60" s="218" t="s"><v>1702</v></c><c r="E60" s="219"><v>2012</v></c><c r="F60" s="220"><v>2020</v></c><c r="G60" s="221"/><c r="H60" s="221"><v>-49.424844153096075</v></c><c r="I60" s="221"><v>37.876116817360327</v></c><c r="J60" s="221"><v>-3.5498725460913394</v></c><c r="K60" s="342"/><c r="L60" s="342"/><c r="M60" s="344"/></row><row r="61" spans="2:13" s="33" customFormat="1" ht="45"><c r="B61" s="339" t="str"><f>Translation!A80</f><v>General public administration and social security</v></c><c r="C61" s="218" t="s"><v>1718</v></c><c r="D61" s="218" t="s"><v>1689</v></c><c r="E61" s="219"><v>2012</v></c><c r="F61" s="220"><v>2020</v></c><c r="G61" s="221"/><c r="H61" s="221"><v>56.273698292556219</v></c><c r="I61" s="221"/><c r="J61" s="221"><v>15.195715855997857</v></c><c r="K61" s="342"/><c r="L61" s="342"/><c r="M61" s="344"/></row><row r="62" spans="2:13" s="33" customFormat="1" ht="165"><c r="B62" s="341"/><c r="C62" s="218" t="s"><v>1719</v></c><c r="D62" s="218" t="s"><v>1689</v></c><c r="E62" s="219"><v>2012</v></c><c r="F62" s="220"><v>2020</v></c><c r="G62" s="221"/><c r="H62" s="221"><v>330.72472171287518</v></c><c r="I62" s="221"/><c r="J62" s="221"><v>89.306355370105138</v></c><c r="K62" s="342"/><c r="L62" s="342"/><c r="M62" s="344"/></row><row r="63" spans="2:13" s="33" customFormat="1" ht="30"><c r="B63" s="340"/><c r="C63" s="218" t="s"><v>1720</v></c><c r="D63" s="218" t="s"><v>1689</v></c><c r="E63" s="219"><v>2012</v></c><c r="F63" s="220"><v>2020</v></c><c r="G63" s="221"/><c r="H63" s="221"><v>-74.506851013064278</v></c><c r="I63" s="221"/><c r="J63" s="221"><v>-20.337605938111665</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39" t="str"><f>Translation!A82</f><v>Education</v></c><c r="C65" s="218" t="s"><v>1721</v></c><c r="D65" s="218" t="s"><v>1722</v></c><c r="E65" s="219"><v>2012</v></c><c r="F65" s="220"><v>2020</v></c><c r="G65" s="221"/><c r="H65" s="221"><v>38.659643406669296</v></c><c r="I65" s="221"/><c r="J65" s="221"><v>10.420220125550664</v></c><c r="K65" s="342"/><c r="L65" s="342"/><c r="M65" s="344"/></row><row r="66" spans="2:13" s="33" customFormat="1" ht="120"><c r="B66" s="341"/><c r="C66" s="218" t="s"><v>1723</v></c><c r="D66" s="218" t="s"><v>1722</v></c><c r="E66" s="219"><v>2012</v></c><c r="F66" s="220"><v>2020</v></c><c r="G66" s="221"/><c r="H66" s="221"><v>235.18397274716861</v></c><c r="I66" s="221"/><c r="J66" s="221"><v>63.390878706481693</v></c><c r="K66" s="342"/><c r="L66" s="342"/><c r="M66" s="344"/></row><row r="67" spans="2:13" s="33" customFormat="1" ht="30"><c r="B67" s="340"/><c r="C67" s="218" t="s"><v>1724</v></c><c r="D67" s="218" t="s"><v>1722</v></c><c r="E67" s="219"><v>2012</v></c><c r="F67" s="220"><v>2020</v></c><c r="G67" s="221"/><c r="H67" s="221"><v>-291.30244819891072</v></c><c r="I67" s="221"/><c r="J67" s="221"><v>-78.802182184124831</v></c><c r="K67" s="342"/><c r="L67" s="342"/><c r="M67" s="344"/></row><row r="68" spans="2:13" s="33" customFormat="1" ht="45"><c r="B68" s="339" t="str"><f>Translation!A83</f><v>Human health and social work activities</v></c><c r="C68" s="218" t="s"><v>1725</v></c><c r="D68" s="218" t="s"><v>1726</v></c><c r="E68" s="219"><v>2012</v></c><c r="F68" s="220"><v>2020</v></c><c r="G68" s="221"/><c r="H68" s="221"><v>12.574134497528171</v></c><c r="I68" s="221"/><c r="J68" s="221"><v>3.3891152405768583</v></c><c r="K68" s="342"/><c r="L68" s="342"/><c r="M68" s="344"/></row><row r="69" spans="2:13" s="33" customFormat="1" ht="165"><c r="B69" s="341"/><c r="C69" s="218" t="s"><v>1719</v></c><c r="D69" s="218" t="s"><v>1726</v></c><c r="E69" s="219"><v>2012</v></c><c r="F69" s="220"><v>2020</v></c><c r="G69" s="221"/><c r="H69" s="221"><v>66.094705847622308</v></c><c r="I69" s="221"/><c r="J69" s="221"><v>17.814552162938828</v></c><c r="K69" s="342"/><c r="L69" s="342"/><c r="M69" s="344"/></row><row r="70" spans="2:13" s="33" customFormat="1" ht="45"><c r="B70" s="340"/><c r="C70" s="218" t="s"><v>1727</v></c><c r="D70" s="218" t="s"><v>1728</v></c><c r="E70" s="219"><v>2012</v></c><c r="F70" s="220"><v>2020</v></c><c r="G70" s="221"/><c r="H70" s="221"><v>-23.011152365529497</v></c><c r="I70" s="221"><v>29.169064494324427</v></c><c r="J70" s="221"><v>1.5026010912972398</v></c><c r="K70" s="342"/><c r="L70" s="342"/><c r="M70" s="344"/></row><row r="71" spans="2:13" s="33" customFormat="1" ht="45"><c r="B71" s="339" t="str"><f>Translation!A84</f><v>Other services</v></c><c r="C71" s="218" t="s"><v>1729</v></c><c r="D71" s="218" t="s"><v>1702</v></c><c r="E71" s="219"><v>2012</v></c><c r="F71" s="220"><v>2020</v></c><c r="G71" s="221"/><c r="H71" s="221"><v>124.751156427005</v></c><c r="I71" s="221"/><c r="J71" s="221"><v>33.230943320804123</v></c><c r="K71" s="342"/><c r="L71" s="342"/><c r="M71" s="344"/></row><row r="72" spans="2:13" s="33" customFormat="1" ht="105"><c r="B72" s="341"/><c r="C72" s="218" t="s"><v>1711</v></c><c r="D72" s="218" t="s"><v>1702</v></c><c r="E72" s="219"><v>2012</v></c><c r="F72" s="220"><v>2020</v></c><c r="G72" s="221"/><c r="H72" s="221"><v>518.39055699666233</v></c><c r="I72" s="221"/><c r="J72" s="221"><v>138.08775574499225</v></c><c r="K72" s="342"/><c r="L72" s="342"/><c r="M72" s="344"/></row><row r="73" spans="2:13" s="33" customFormat="1" ht="30"><c r="B73" s="340"/><c r="C73" s="218" t="s"><v>1692</v></c><c r="D73" s="218" t="s"><v>1702</v></c><c r="E73" s="219"><v>2012</v></c><c r="F73" s="220"><v>2020</v></c><c r="G73" s="221"/><c r="H73" s="221"><v>-154.54758247228651</v></c><c r="I73" s="221"/><c r="J73" s="221"><v>-42.327298003714532</v></c><c r="K73" s="342"/><c r="L73" s="342"/><c r="M73" s="344"/></row><row r="74" spans="2:13" s="33" customFormat="1" ht="45"><c r="B74" s="35" t="str"><f>Translation!A85</f><v>Public lighting</v></c><c r="C74" s="218" t="s"><v>1730</v></c><c r="D74" s="218" t="s"><v>1731</v></c><c r="E74" s="219"><v>2012</v></c><c r="F74" s="220"><v>2020</v></c><c r="G74" s="221"/><c r="H74" s="221"><v>38.280891898256314</v></c><c r="I74" s="221"/><c r="J74" s="221"><v>10.347044976004529</v></c><c r="K74" s="342"/><c r="L74" s="342"/><c r="M74" s="344"/></row><row r="75" spans="2:13" s="33" customFormat="1" ht="45"><c r="B75" s="35"/><c r="C75" s="218" t="s"><v>1732</v></c><c r="D75" s="218" t="s"><v>1731</v></c><c r="E75" s="219"><v>2012</v></c><c r="F75" s="220"><v>2020</v></c><c r="G75" s="221"/><c r="H75" s="221"><v>205.16111048889192</v></c><c r="I75" s="221"/><c r="J75" s="221"><v>55.453546986284586</v></c><c r="K75" s="342"/><c r="L75" s="342"/><c r="M75" s="344"/></row><row r="76" spans="2:13" s="33" customFormat="1" ht="15"><c r="B76" s="35" t="str"><f>Translation!A59</f><v>Overall actions</v></c><c r="C76" s="218"/><c r="D76" s="218"/><c r="E76" s="219"/><c r="F76" s="220"/><c r="G76" s="221"/><c r="H76" s="221"/><c r="I76" s="221"/><c r="J76" s="221"/><c r="K76" s="342"/><c r="L76" s="342"/><c r="M76" s="344"/></row><row r="77" spans="2:13" s="33" customFormat="1" ht="7.5" customHeight="1"><c r="B77" s="35"/><c r="C77" s="16"/><c r="D77" s="16"/><c r="E77" s="17"/><c r="F77" s="18"/><c r="G77" s="19"/><c r="H77" s="19"/><c r="I77" s="19"/><c r="J77" s="19"/><c r="K77" s="343"/><c r="L77" s="343"/><c r="M77" s="345"/></row><row r="78" spans="2:13" s="33" customFormat="1" ht="15"><c r="B78" s="197" t="str"><f>Translation!A86</f><v>TRANSPORTS</v></c><c r="C78" s="198"/><c r="D78" s="198"/><c r="E78" s="199"/><c r="F78" s="199"/><c r="G78" s="200"/><c r="H78" s="200"/><c r="I78" s="200"/><c r="J78" s="200"/><c r="K78" s="200"/><c r="L78" s="200"/><c r="M78" s="200"/></row><row r="79" spans="2:13" s="33" customFormat="1" ht="60"><c r="B79" s="339" t="str"><f>Translation!A87</f><v>Passenger transport by road (public transport, taxi, tourism, transfers, etc.)</v></c><c r="C79" s="218" t="s"><v>1733</v></c><c r="D79" s="218" t="s"><v>1734</v></c><c r="E79" s="219"><v>2012</v></c><c r="F79" s="220"><v>2020</v></c><c r="G79" s="221"/><c r="H79" s="221"><v>-2.6764101816548242</v></c><c r="I79" s="221"/><c r="J79" s="221"><v>-0.70557457292387782</v></c><c r="K79" s="323"><v>1210.418940666</v></c><c r="L79" s="323"/><c r="M79" s="324"><v>282.422339628641</v></c></row><row r="80" spans="2:13" s="33" customFormat="1" ht="45"><c r="B80" s="341"/><c r="C80" s="218" t="s"><v>1735</v></c><c r="D80" s="218" t="s"><v>1736</v></c><c r="E80" s="219"><v>2012</v></c><c r="F80" s="220"><v>2020</v></c><c r="G80" s="221"/><c r="H80" s="221"><v>6.4454941400973542</v></c><c r="I80" s="221"/><c r="J80" s="221"><v>1.6992076948097545</v></c><c r="K80" s="342"/><c r="L80" s="342"/><c r="M80" s="344"/></row><row r="81" spans="2:13" s="33" customFormat="1" ht="45"><c r="B81" s="340"/><c r="C81" s="218" t="s"><v>1737</v></c><c r="D81" s="218" t="s"><v>1689</v></c><c r="E81" s="219"><v>2012</v></c><c r="F81" s="220"><v>2020</v></c><c r="G81" s="221"/><c r="H81" s="221"><v>-5.1930821376024845</v></c><c r="I81" s="221"/><c r="J81" s="221"><v>-1.418383642458745</v></c><c r="K81" s="342"/><c r="L81" s="342"/><c r="M81" s="344"/></row><row r="82" spans="2:13" s="33" customFormat="1" ht="45"><c r="B82" s="339" t="str"><f>Translation!A88</f><v>Freight transport by road and removal services</v></c><c r="C82" s="218" t="s"><v>1738</v></c><c r="D82" s="218" t="s"><v>1739</v></c><c r="E82" s="219"><v>2012</v></c><c r="F82" s="220"><v>2020</v></c><c r="G82" s="221"/><c r="H82" s="221"><v>784.5467293932129</v></c><c r="I82" s="221"/><c r="J82" s="221"><v>206.82787239440626</v></c><c r="K82" s="342"/><c r="L82" s="342"/><c r="M82" s="344"/></row><row r="83" spans="2:13" s="33" customFormat="1" ht="45"><c r="B83" s="340"/><c r="C83" s="218" t="s"><v>1740</v></c><c r="D83" s="218" t="s"><v>1689</v></c><c r="E83" s="219"><v>2012</v></c><c r="F83" s="220"><v>2020</v></c><c r="G83" s="221"/><c r="H83" s="221"><v>-632.1029106472464</v></c><c r="I83" s="221"/><c r="J83" s="221"><v>-172.64591721273933</v></c><c r="K83" s="342"/><c r="L83" s="342"/><c r="M83" s="344"/></row><row r="84" spans="2:13" s="33" customFormat="1" ht="45"><c r="B84" s="339" t="str"><f>Translation!A89</f><v>Other fleet for public and private services</v></c><c r="C84" s="218" t="s"><v>1741</v></c><c r="D84" s="218" t="s"><v>1689</v></c><c r="E84" s="219"><v>2012</v></c><c r="F84" s="220"><v>2020</v></c><c r="G84" s="221"/><c r="H84" s="221"><v>38.080687196860609</v></c><c r="I84" s="221"/><c r="J84" s="221"><v>9.5468140456165802</v></c><c r="K84" s="342"/><c r="L84" s="342"/><c r="M84" s="344"/></row><row r="85" spans="2:13" s="33" customFormat="1" ht="45"><c r="B85" s="340"/><c r="C85" s="218" t="s"><v>1742</v></c><c r="D85" s="218" t="s"><v>1689</v></c><c r="E85" s="219"><v>2012</v></c><c r="F85" s="220"><v>2020</v></c><c r="G85" s="221"/><c r="H85" s="221"><v>-23.012524656317609</v></c><c r="I85" s="221"/><c r="J85" s="221"><v>-6.4120099712098533</v></c><c r="K85" s="342"/><c r="L85" s="342"/><c r="M85" s="344"/></row><row r="86" spans="2:13" s="33" customFormat="1" ht="45"><c r="B86" s="35" t="str"><f>Translation!A90</f><v>Private transports</v></c><c r="C86" s="218" t="s"><v>1743</v></c><c r="D86" s="218" t="s"><v>1689</v></c><c r="E86" s="219"><v>2012</v></c><c r="F86" s="220"><v>2020</v></c><c r="G86" s="221"/><c r="H86" s="221"><v>223.5986318966348</v></c><c r="I86" s="221"/><c r="J86" s="221"><v>56.2991934662342</v></c><c r="K86" s="342"/><c r="L86" s="342"/><c r="M86" s="344"/></row><row r="87" spans="2:13" s="33" customFormat="1" ht="30"><c r="B87" s="35"/><c r="C87" s="218" t="s"><v>1744</v></c><c r="D87" s="218" t="s"><v>1689</v></c><c r="E87" s="219"><v>2012</v></c><c r="F87" s="220"><v>2020</v></c><c r="G87" s="221"/><c r="H87" s="221"><v>1553.0075471840812</v></c><c r="I87" s="221"/><c r="J87" s="221"><v>391.02686636233477</v></c><c r="K87" s="342"/><c r="L87" s="342"/><c r="M87" s="344"/></row><row r="88" spans="2:13" s="33" customFormat="1" ht="45"><c r="B88" s="35"/><c r="C88" s="218" t="s"><v>1745</v></c><c r="D88" s="218" t="s"><v>1689</v></c><c r="E88" s="219"><v>2012</v></c><c r="F88" s="220"><v>2020</v></c><c r="G88" s="221"/><c r="H88" s="221"><v>-938.49736183165157</v></c><c r="I88" s="221"/><c r="J88" s="221"><v>-261.06050097543954</v></c><c r="K88" s="342"/><c r="L88" s="342"/><c r="M88" s="344"/></row><row r="89" spans="2:13" s="33" customFormat="1" ht="15"><c r="B89" s="35" t="str"><f>Translation!A59</f><v>Overall actions</v></c><c r="C89" s="218"/><c r="D89" s="218"/><c r="E89" s="219"/><c r="F89" s="220"/><c r="G89" s="221"/><c r="H89" s="221"/><c r="I89" s="221"/><c r="J89" s="221"/><c r="K89" s="342"/><c r="L89" s="342"/><c r="M89" s="344"/></row><row r="90" spans="2:13" s="33" customFormat="1" ht="7.5" customHeight="1"><c r="B90" s="35"/><c r="C90" s="16"/><c r="D90" s="16"/><c r="E90" s="17"/><c r="F90" s="18"/><c r="G90" s="19"/><c r="H90" s="19"/><c r="I90" s="19"/><c r="J90" s="19"/><c r="K90" s="343"/><c r="L90" s="343"/><c r="M90" s="345"/></row><row r="91" spans="2:13" s="33" customFormat="1" ht="15"><c r="B91" s="197" t="str"><f>Translation!$A$174</f><v>SECONDARY ENERGY PRODUCTION AND ENERGY FLUXES</v></c><c r="C91" s="198"/><c r="D91" s="198"/><c r="E91" s="199"/><c r="F91" s="199"/><c r="G91" s="200"/><c r="H91" s="200"/><c r="I91" s="200"/><c r="J91" s="200"/><c r="K91" s="200"/><c r="L91" s="200"/><c r="M91" s="200"/></row><row r="92" spans="2:13" s="33" customFormat="1" ht="15"><c r="B92" s="35" t="str"><f>Translation!$A$175</f><v>Electricity (non-renewable)</v></c><c r="C92" s="218"/><c r="D92" s="218"/><c r="E92" s="219"/><c r="F92" s="220"/><c r="G92" s="221"/><c r="H92" s="221"/><c r="I92" s="221"/><c r="J92" s="221"/><c r="K92" s="323"/><c r="L92" s="323"><v>3459.1672888888902</v></c><c r="M92" s="324"><v>3006.6268153307101</v></c></row><row r="93" spans="2:13" s="33" customFormat="1" ht="15"><c r="B93" s="35" t="str"><f>Translation!$A$176</f><v>Heat (non-renewable)</v></c><c r="C93" s="218"/><c r="D93" s="218"/><c r="E93" s="219"/><c r="F93" s="220"/><c r="G93" s="221"/><c r="H93" s="221"/><c r="I93" s="221"/><c r="J93" s="221"/><c r="K93" s="342"/><c r="L93" s="342"/><c r="M93" s="344"/></row><row r="94" spans="2:13" s="33" customFormat="1" ht="15"><c r="B94" s="35" t="str"><f>Translation!$A$177</f><v>Cold (non-renewable)</v></c><c r="C94" s="218"/><c r="D94" s="218"/><c r="E94" s="219"/><c r="F94" s="220"/><c r="G94" s="221"/><c r="H94" s="221"/><c r="I94" s="221"/><c r="J94" s="221"/><c r="K94" s="342"/><c r="L94" s="342"/><c r="M94" s="344"/></row><row r="95" spans="2:13" s="33" customFormat="1" ht="15"><c r="B95" s="35" t="str"><f>Translation!$A$178</f><v>Hydro</v></c><c r="C95" s="218"/><c r="D95" s="218"/><c r="E95" s="219"/><c r="F95" s="220"/><c r="G95" s="221"/><c r="H95" s="221"/><c r="I95" s="221"/><c r="J95" s="221"/><c r="K95" s="342"/><c r="L95" s="342"/><c r="M95" s="344"/></row><row r="96" spans="2:13" s="33" customFormat="1" ht="15"><c r="B96" s="35" t="str"><f>Translation!$A$179</f><v>Wind</v></c><c r="C96" s="218" t="s"><v>1746</v></c><c r="D96" s="218" t="s"><v>1689</v></c><c r="E96" s="219"><v>2015</v></c><c r="F96" s="220"><v>2020</v></c><c r="G96" s="221"/><c r="H96" s="221"/><c r="I96" s="221"><v>2930.2783999999997</v></c><c r="J96" s="221"><v>2546.9290375529331</v></c><c r="K96" s="342"/><c r="L96" s="342"/><c r="M96" s="344"/></row><row r="97" spans="2:13" s="33" customFormat="1" ht="15"><c r="B97" s="35" t="str"><f>Translation!$A$180</f><v>Solar</v></c><c r="C97" s="218" t="s"><v>1747</v></c><c r="D97" s="218" t="s"><v>1689</v></c><c r="E97" s="219"><v>2012</v></c><c r="F97" s="220"><v>2020</v></c><c r="G97" s="221"/><c r="H97" s="221"/><c r="I97" s="221"><v>528.88888888888891</v></c><c r="J97" s="221"><v>459.69777777776471</v></c><c r="K97" s="342"/><c r="L97" s="342"/><c r="M97" s="344"/></row><row r="98" spans="2:13" s="33" customFormat="1" ht="15"><c r="B98" s="35" t="str"><f>Translation!$A$181</f><v>Geothermal</v></c><c r="C98" s="218"/><c r="D98" s="218"/><c r="E98" s="219"/><c r="F98" s="220"/><c r="G98" s="221"/><c r="H98" s="221"/><c r="I98" s="221"/><c r="J98" s="221"/><c r="K98" s="342"/><c r="L98" s="342"/><c r="M98" s="344"/></row><row r="99" spans="2:13" s="33" customFormat="1" ht="15"><c r="B99" s="35" t="str"><f>Translation!$A$182</f><v>Ocean</v></c><c r="C99" s="218"/><c r="D99" s="218"/><c r="E99" s="219"/><c r="F99" s="220"/><c r="G99" s="221"/><c r="H99" s="221"/><c r="I99" s="221"/><c r="J99" s="221"/><c r="K99" s="342"/><c r="L99" s="342"/><c r="M99" s="344"/></row><row r="100" spans="2:13" s="33" customFormat="1" ht="15"><c r="B100" s="35" t="str"><f>Translation!$A$183</f><v>Biomass</v></c><c r="C100" s="218"/><c r="D100" s="218"/><c r="E100" s="219"/><c r="F100" s="220"/><c r="G100" s="221"/><c r="H100" s="221"/><c r="I100" s="221"/><c r="J100" s="221"/><c r="K100" s="342"/><c r="L100" s="342"/><c r="M100" s="344"/></row><row r="101" spans="2:13" s="33" customFormat="1" ht="15"><c r="B101" s="35" t="str"><f>Translation!$A$184</f><v>Urban waste</v></c><c r="C101" s="218"/><c r="D101" s="218"/><c r="E101" s="219"/><c r="F101" s="220"/><c r="G101" s="221"/><c r="H101" s="221"/><c r="I101" s="221"/><c r="J101" s="221"/><c r="K101" s="342"/><c r="L101" s="342"/><c r="M101" s="344"/></row><row r="102" spans="2:13" s="33" customFormat="1" ht="15"><c r="B102" s="35" t="str"><f>Translation!$A$185</f><v>Storage</v></c><c r="C102" s="218"/><c r="D102" s="218"/><c r="E102" s="219"/><c r="F102" s="220"/><c r="G102" s="221"/><c r="H102" s="221"/><c r="I102" s="221"/><c r="J102" s="221"/><c r="K102" s="342"/><c r="L102" s="342"/><c r="M102" s="344"/></row><row r="103" spans="2:13" s="33" customFormat="1" ht="15"><c r="B103" s="35" t="str"><f>Translation!$A$186</f><v>External connection</v></c><c r="C103" s="218"/><c r="D103" s="218"/><c r="E103" s="219"/><c r="F103" s="220"/><c r="G103" s="221"/><c r="H103" s="221"/><c r="I103" s="221"/><c r="J103" s="221"/><c r="K103" s="342"/><c r="L103" s="342"/><c r="M103" s="344"/></row><row r="104" spans="2:13" s="33" customFormat="1" ht="30"><c r="B104" s="35" t="str"><f>Translation!$A$187</f><v>Distribution losses and self-consumption</v></c><c r="C104" s="218"/><c r="D104" s="218"/><c r="E104" s="219"/><c r="F104" s="220"/><c r="G104" s="221"/><c r="H104" s="221"/><c r="I104" s="221"/><c r="J104" s="221"/><c r="K104" s="342"/><c r="L104" s="342"/><c r="M104" s="344"/></row><row r="105" spans="2:13" s="33" customFormat="1" ht="15"><c r="B105" s="35" t="str"><f>Translation!A59</f><v>Overall actions</v></c><c r="C105" s="218"/><c r="D105" s="218"/><c r="E105" s="219"/><c r="F105" s="220"/><c r="G105" s="221"/><c r="H105" s="221"/><c r="I105" s="221"/><c r="J105" s="221"/><c r="K105" s="342"/><c r="L105" s="342"/><c r="M105" s="344"/></row><row r="106" spans="2:13" s="33" customFormat="1" ht="7.5" customHeight="1"><c r="B106" s="35"/><c r="C106" s="16"/><c r="D106" s="16"/><c r="E106" s="17"/><c r="F106" s="18"/><c r="G106" s="19"/><c r="H106" s="19"/><c r="I106" s="19"/><c r="J106" s="19"/><c r="K106" s="343"/><c r="L106" s="343"/><c r="M106" s="345"/></row><row r="107" spans="2:13" s="33" customFormat="1" ht="15"><c r="B107" s="197" t="str"><f>Translation!A188</f><v>LAND USE PLANNING</v></c><c r="C107" s="198"/><c r="D107" s="198"/><c r="E107" s="199"/><c r="F107" s="199"/><c r="G107" s="200"/><c r="H107" s="200"/><c r="I107" s="200"/><c r="J107" s="200"/><c r="K107" s="200"/><c r="L107" s="200"/><c r="M107" s="200"/></row><row r="108" spans="2:13" s="33" customFormat="1" ht="15"><c r="B108" s="35" t="str"><f>Translation!A189</f><v>Regional and local strategic planning</v></c><c r="C108" s="218"/><c r="D108" s="218"/><c r="E108" s="219"/><c r="F108" s="220"/><c r="G108" s="221"/><c r="H108" s="221"/><c r="I108" s="221"/><c r="J108" s="221"/><c r="K108" s="323"/><c r="L108" s="323"/><c r="M108" s="323"/></row><row r="109" spans="2:13" s="33" customFormat="1" ht="15"><c r="B109" s="35" t="str"><f>Translation!A190</f><v>Transports and mobility planning</v></c><c r="C109" s="218"/><c r="D109" s="218"/><c r="E109" s="219"/><c r="F109" s="220"/><c r="G109" s="221"/><c r="H109" s="221"/><c r="I109" s="221"/><c r="J109" s="221"/><c r="K109" s="342"/><c r="L109" s="342"/><c r="M109" s="342"/></row><row r="110" spans="2:13" s="33" customFormat="1" ht="15"><c r="B110" s="35" t="str"><f>Translation!A191</f><v>Energy infrastructures planning</v></c><c r="C110" s="218"/><c r="D110" s="218"/><c r="E110" s="219"/><c r="F110" s="220"/><c r="G110" s="221"/><c r="H110" s="221"/><c r="I110" s="221"/><c r="J110" s="221"/><c r="K110" s="342"/><c r="L110" s="342"/><c r="M110" s="342"/></row><row r="111" spans="2:13" s="33" customFormat="1" ht="15"><c r="B111" s="35" t="str"><f>Translation!A192</f><v>Renewable energy land use planning</v></c><c r="C111" s="218"/><c r="D111" s="218"/><c r="E111" s="219"/><c r="F111" s="220"/><c r="G111" s="221"/><c r="H111" s="221"/><c r="I111" s="221"/><c r="J111" s="221"/><c r="K111" s="342"/><c r="L111" s="342"/><c r="M111" s="342"/></row><row r="112" spans="2:13" s="33" customFormat="1" ht="15"><c r="B112" s="35" t="str"><f>Translation!A59</f><v>Overall actions</v></c><c r="C112" s="218"/><c r="D112" s="218"/><c r="E112" s="219"/><c r="F112" s="220"/><c r="G112" s="221"/><c r="H112" s="221"/><c r="I112" s="221"/><c r="J112" s="221"/><c r="K112" s="342"/><c r="L112" s="342"/><c r="M112" s="342"/></row><row r="113" spans="2:13" s="33" customFormat="1" ht="7.5" customHeight="1"><c r="B113" s="35"/><c r="C113" s="16"/><c r="D113" s="16"/><c r="E113" s="17"/><c r="F113" s="18"/><c r="G113" s="19"/><c r="H113" s="19"/><c r="I113" s="19"/><c r="J113" s="19"/><c r="K113" s="343"/><c r="L113" s="343"/><c r="M113" s="343"/></row><row r="114" spans="2:13" s="33" customFormat="1" ht="15"><c r="B114" s="197" t="str"><f>Translation!A193</f><v>PUBLIC PROCUREMENT OF PRODUCTS AND SERVICES</v></c><c r="C114" s="198"/><c r="D114" s="198"/><c r="E114" s="199"/><c r="F114" s="199"/><c r="G114" s="200"/><c r="H114" s="200"/><c r="I114" s="200"/><c r="J114" s="200"/><c r="K114" s="200"/><c r="L114" s="200"/><c r="M114" s="200"/></row><row r="115" spans="2:13" s="33" customFormat="1" ht="30"><c r="B115" s="35" t="str"><f>Translation!A194</f><v>Energy efficiency requirements/standards</v></c><c r="C115" s="218"/><c r="D115" s="218"/><c r="E115" s="219"/><c r="F115" s="220"/><c r="G115" s="221"/><c r="H115" s="221"/><c r="I115" s="221"/><c r="J115" s="221"/><c r="K115" s="323"/><c r="L115" s="323"/><c r="M115" s="323"/></row><row r="116" spans="2:13" s="33" customFormat="1" ht="30"><c r="B116" s="35" t="str"><f>Translation!A195</f><v>Renewable energy requirements/standards</v></c><c r="C116" s="218"/><c r="D116" s="218"/><c r="E116" s="219"/><c r="F116" s="220"/><c r="G116" s="221"/><c r="H116" s="221"/><c r="I116" s="221"/><c r="J116" s="221"/><c r="K116" s="342"/><c r="L116" s="342"/><c r="M116" s="342"/></row><row r="117" spans="2:13" s="33" customFormat="1" ht="15"><c r="B117" s="35" t="str"><f>Translation!A59</f><v>Overall actions</v></c><c r="C117" s="218"/><c r="D117" s="218"/><c r="E117" s="219"/><c r="F117" s="220"/><c r="G117" s="221"/><c r="H117" s="221"/><c r="I117" s="221"/><c r="J117" s="221"/><c r="K117" s="342"/><c r="L117" s="342"/><c r="M117" s="342"/></row><row r="118" spans="2:13" s="33" customFormat="1" ht="7.5" customHeight="1"><c r="B118" s="35"/><c r="C118" s="16"/><c r="D118" s="16"/><c r="E118" s="17"/><c r="F118" s="18"/><c r="G118" s="19"/><c r="H118" s="19"/><c r="I118" s="19"/><c r="J118" s="19"/><c r="K118" s="343"/><c r="L118" s="343"/><c r="M118" s="343"/></row><row r="119" spans="2:13" s="33" customFormat="1" ht="15"><c r="B119" s="197" t="str"><f>Translation!A196</f><v>CITIZENS AND STAKEHOLDERS</v></c><c r="C119" s="198"/><c r="D119" s="198"/><c r="E119" s="199"/><c r="F119" s="199"/><c r="G119" s="200"/><c r="H119" s="200"/><c r="I119" s="200"/><c r="J119" s="200"/><c r="K119" s="200"/><c r="L119" s="200"/><c r="M119" s="200"/></row><row r="120" spans="2:13" s="33" customFormat="1" ht="15"><c r="B120" s="35" t="str"><f>Translation!A197</f><v>Advisory services</v></c><c r="C120" s="218"/><c r="D120" s="218"/><c r="E120" s="219"/><c r="F120" s="220"/><c r="G120" s="221"/><c r="H120" s="221"/><c r="I120" s="221"/><c r="J120" s="221"/><c r="K120" s="323"/><c r="L120" s="323"/><c r="M120" s="323"/></row><row r="121" spans="2:13" s="33" customFormat="1" ht="15"><c r="B121" s="35" t="str"><f>Translation!A198</f><v>Financial support and grants</v></c><c r="C121" s="218"/><c r="D121" s="218"/><c r="E121" s="219"/><c r="F121" s="220"/><c r="G121" s="221"/><c r="H121" s="221"/><c r="I121" s="221"/><c r="J121" s="221"/><c r="K121" s="342"/><c r="L121" s="342"/><c r="M121" s="342"/></row><row r="122" spans="2:13" s="33" customFormat="1" ht="15"><c r="B122" s="35" t="str"><f>Translation!A199</f><v>Awareness raising and networking</v></c><c r="C122" s="218"/><c r="D122" s="218"/><c r="E122" s="219"/><c r="F122" s="220"/><c r="G122" s="221"/><c r="H122" s="221"/><c r="I122" s="221"/><c r="J122" s="221"/><c r="K122" s="342"/><c r="L122" s="342"/><c r="M122" s="342"/></row><row r="123" spans="2:13" s="33" customFormat="1" ht="15"><c r="B123" s="35" t="str"><f>Translation!A200</f><v>Training and education</v></c><c r="C123" s="218"/><c r="D123" s="218"/><c r="E123" s="219"/><c r="F123" s="220"/><c r="G123" s="221"/><c r="H123" s="221"/><c r="I123" s="221"/><c r="J123" s="221"/><c r="K123" s="342"/><c r="L123" s="342"/><c r="M123" s="342"/></row><row r="124" spans="2:13" s="33" customFormat="1" ht="15"><c r="B124" s="35" t="str"><f>Translation!A201</f><v>Monitoring</v></c><c r="C124" s="218"/><c r="D124" s="218"/><c r="E124" s="219"/><c r="F124" s="220"/><c r="G124" s="221"/><c r="H124" s="221"/><c r="I124" s="221"/><c r="J124" s="221"/><c r="K124" s="342"/><c r="L124" s="342"/><c r="M124" s="342"/></row><row r="125" spans="2:13" s="33" customFormat="1" ht="15"><c r="B125" s="35" t="str"><f>Translation!A202</f><v>Legislation</v></c><c r="C125" s="218"/><c r="D125" s="218"/><c r="E125" s="219"/><c r="F125" s="220"/><c r="G125" s="221"/><c r="H125" s="221"/><c r="I125" s="221"/><c r="J125" s="221"/><c r="K125" s="342"/><c r="L125" s="342"/><c r="M125" s="342"/></row><row r="126" spans="2:13" s="33" customFormat="1" ht="15"><c r="B126" s="35" t="str"><f>Translation!A59</f><v>Overall actions</v></c><c r="C126" s="218"/><c r="D126" s="218"/><c r="E126" s="219"/><c r="F126" s="220"/><c r="G126" s="221"/><c r="H126" s="221"/><c r="I126" s="221"/><c r="J126" s="221"/><c r="K126" s="342"/><c r="L126" s="342"/><c r="M126" s="342"/></row><row r="127" spans="2:13" s="33" customFormat="1" ht="7.5" customHeight="1"><c r="B127" s="35"/><c r="C127" s="16"/><c r="D127" s="16"/><c r="E127" s="17"/><c r="F127" s="18"/><c r="G127" s="19"/><c r="H127" s="19"/><c r="I127" s="19"/><c r="J127" s="19"/><c r="K127" s="343"/><c r="L127" s="343"/><c r="M127" s="343"/></row><row r="128" spans="2:13" s="33" customFormat="1" ht="15"><c r="B128" s="197" t="str"><f>Translation!A203</f><v>OTHER SECTORS (please specify)</v></c><c r="C128" s="198"/><c r="D128" s="198"/><c r="E128" s="199"/><c r="F128" s="199"/><c r="G128" s="200"/><c r="H128" s="200"/><c r="I128" s="200"/><c r="J128" s="200"/><c r="K128" s="200"/><c r="L128" s="200"/><c r="M128" s="200"/></row><row r="129" spans="1:13" s="33" customFormat="1" ht="15"><c r="B129" s="155" t="str"><f>Translation!A204</f><v>…</v></c><c r="C129" s="218"/><c r="D129" s="218"/><c r="E129" s="219"/><c r="F129" s="220"/><c r="G129" s="221"/><c r="H129" s="221"/><c r="I129" s="221"/><c r="J129" s="221"/><c r="K129" s="323"><f>SUM(H129:H134)</f><v>0</v></c><c r="L129" s="323"><f>SUM(I129:I134)</f><v>0</v></c><c r="M129" s="323"><f>SUM(J129:J134)</f><v>0</v></c></row><row r="130" spans="1:13" s="33" customFormat="1" ht="15"><c r="B130" s="155" t="str"><f>Translation!A205</f><v>…</v></c><c r="C130" s="218"/><c r="D130" s="218"/><c r="E130" s="219"/><c r="F130" s="220"/><c r="G130" s="221"/><c r="H130" s="221"/><c r="I130" s="221"/><c r="J130" s="221"/><c r="K130" s="342"/><c r="L130" s="342"/><c r="M130" s="342"/></row><row r="131" spans="1:13" s="33" customFormat="1" ht="15"><c r="B131" s="155" t="str"><f>Translation!A206</f><v>…</v></c><c r="C131" s="218"/><c r="D131" s="218"/><c r="E131" s="219"/><c r="F131" s="220"/><c r="G131" s="221"/><c r="H131" s="221"/><c r="I131" s="221"/><c r="J131" s="221"/><c r="K131" s="342"/><c r="L131" s="342"/><c r="M131" s="342"/></row><row r="132" spans="1:13" s="33" customFormat="1" ht="15"><c r="B132" s="155" t="str"><f>Translation!A207</f><v>…</v></c><c r="C132" s="218"/><c r="D132" s="218"/><c r="E132" s="219"/><c r="F132" s="220"/><c r="G132" s="221"/><c r="H132" s="221"/><c r="I132" s="221"/><c r="J132" s="221"/><c r="K132" s="342"/><c r="L132" s="342"/><c r="M132" s="342"/></row><row r="133" spans="1:13" s="33" customFormat="1" ht="15"><c r="B133" s="155" t="str"><f>Translation!A208</f><v>…</v></c><c r="C133" s="218"/><c r="D133" s="218"/><c r="E133" s="219"/><c r="F133" s="220"/><c r="G133" s="221"/><c r="H133" s="221"/><c r="I133" s="221"/><c r="J133" s="221"/><c r="K133" s="342"/><c r="L133" s="342"/><c r="M133" s="342"/></row><row r="134" spans="1:13" s="33" customFormat="1" ht="7.5" customHeight="1"><c r="B134" s="35"/><c r="C134" s="16"/><c r="D134" s="16"/><c r="E134" s="17"/><c r="F134" s="18"/><c r="G134" s="19"/><c r="H134" s="19"/><c r="I134" s="19"/><c r="J134" s="19"/><c r="K134" s="343"/><c r="L134" s="343"/><c r="M134" s="343"/></row><row r="135" spans="1:13" s="33" customFormat="1" ht="15"><c r="B135" s="243" t="str"><f>Translation!A209</f><v>TOTAL</v></c><c r="C135" s="244"/><c r="D135" s="244"/><c r="E135" s="244"/><c r="F135" s="245"/><c r="G135" s="203"><f>SUM(G14:G133)</f><v>0</v></c><c r="H135" s="203"><f>SUM(H14:H133)</f><v>10309.376585059676</v></c><c r="I135" s="203"><f>SUM(I14:I133)</f><v>4223.0327984803989</v></c><c r="J135" s="203"><f>SUM(J14:J133)</f><v>5734.7911982876503</v></c><c r="K135" s="36"><f>K14+K37+K43+K52+K79+K92+K108+K115+K120+K129</f><v>10324.624833787679</v></c><c r="L135" s="36"><f>L14+L37+L43+L52+L79+L92+L108+L115+L120+L129</f><v>3620.5331600274035</v></c><c r="M135" s="36"><f>M14+M37+M43+M52+M79+M92+M108+M115+M120+M129</f><v>5743.950745714269</v></c></row><row r="136" spans="1:13" ht="17.25" customHeight="1"><c r="B136" s="37"/><c r="C136" s="38"/><c r="D136" s="39"/><c r="E136" s="40"/><c r="F136" s="41"/><c r="J136" s="42"/></row><row r="137" spans="1:13" s="101" customFormat="1" ht="36"><c r="A137" s="100" t="s"><v>10</v></c><c r="B137" s="242" t="str"><f>Translation!A210</f><v>WEBSITE</v></c><c r="C137" s="242"/><c r="D137" s="242"/><c r="E137" s="242"/><c r="F137" s="242"/><c r="G137" s="242"/><c r="H137" s="242"/><c r="I137" s="242"/><c r="J137" s="242"/><c r="K137" s="242"/><c r="L137" s="242"/><c r="M137" s="242"/></row><row r="138" spans="1:13" ht="15.75" customHeight="1"><c r="A138" s="43"/><c r="C138" s="44" t="str"><f>Translation!A211</f><v>Direct link to the webpage dedicated to ISEAP (if any)</v></c><c r="D138" s="239"/><c r="E138" s="240"/><c r="F138" s="240"/><c r="G138" s="240"/><c r="H138" s="241"/><c r="I138" s="26"/></row><row r="139" spans="1:13" ht="17.25" customHeight="1"><c r="B139" s="37"/><c r="J139" s="42"/></row><row r="140" spans="1:13" ht="12.75" customHeight="1"><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c r="B141" s="238"/><c r="C141" s="238"/><c r="D141" s="238"/><c r="E141" s="238"/><c r="F141" s="238"/><c r="G141" s="238"/><c r="H141" s="238"/><c r="I141" s="238"/><c r="J141" s="238"/><c r="K141" s="238"/><c r="L141" s="238"/><c r="M141" s="238"/></row><row r="142" spans="1:13" ht="15"><c r="B142" s="238"/><c r="C142" s="238"/><c r="D142" s="238"/><c r="E142" s="238"/><c r="F142" s="238"/><c r="G142" s="238"/><c r="H142" s="238"/><c r="I142" s="238"/><c r="J142" s="238"/><c r="K142" s="238"/><c r="L142" s="238"/><c r="M142" s="238"/></row><row r="534" spans="3:3"><c r="C534" s="338"/></row><row r="537" spans="3:3"><c r="C537" s="338"/></row><row r="540" spans="3:3"><c r="C540" s="338"/></row><row r="543" spans="3:3"><c r="C543" s="338"/></row><row r="547" spans="3:3"><c r="C547" s="338"/></row><row r="550" spans="3:3"><c r="C550" s="338"/></row><row r="553" spans="3:3"><c r="C553" s="338"/></row></sheetData><mergeCells count="67"><mergeCell ref="K129:K134"/><mergeCell ref="L129:L134"/><mergeCell ref="M129:M134"/><mergeCell ref="K115:K118"/><mergeCell ref="L115:L118"/><mergeCell ref="M115:M118"/><mergeCell ref="K120:K127"/><mergeCell ref="L120:L127"/><mergeCell ref="M120:M127"/><mergeCell ref="L92:L106"/><mergeCell ref="M92:M106"/><mergeCell ref="K108:K113"/><mergeCell ref="L108:L113"/><mergeCell ref="M108:M113"/><mergeCell ref="L14:L35"/><mergeCell ref="M14:M35"/><mergeCell ref="K37:K41"/><mergeCell ref="L37:L41"/><mergeCell ref="M37:M41"/><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B43:B44"/><mergeCell ref="B45:B46"/><mergeCell ref="B14:B15"/><mergeCell ref="B16:B19"/><mergeCell ref="B20:B21"/><mergeCell ref="B22:B23"/><mergeCell ref="B24:B25"/><mergeCell ref="L79:L90"/><mergeCell ref="M79:M90"/><mergeCell ref="K92:K106"/><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43:L50"/><mergeCell ref="M43:M50"/><mergeCell ref="L52:L77"/><mergeCell ref="M52:M7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2012-04-22T18:34:21Z</dcterms:modified>
</cp:coreProperties>
</file>